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CLOUDSPHERE\Business-Main\ONLINE_BUSINESS\Vortic-United\"/>
    </mc:Choice>
  </mc:AlternateContent>
  <xr:revisionPtr revIDLastSave="0" documentId="13_ncr:1_{41BAEA9C-5637-4324-90CB-A1CB75141C0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PLAN-REPURCHASE" sheetId="4" r:id="rId1"/>
    <sheet name="PLAN-REINVEST" sheetId="1" r:id="rId2"/>
    <sheet name="PLANS BREAKDOWN" sheetId="3" r:id="rId3"/>
  </sheets>
  <calcPr calcId="181029"/>
</workbook>
</file>

<file path=xl/calcChain.xml><?xml version="1.0" encoding="utf-8"?>
<calcChain xmlns="http://schemas.openxmlformats.org/spreadsheetml/2006/main">
  <c r="B368" i="4" l="1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K4" i="4"/>
  <c r="H4" i="4"/>
  <c r="C5" i="4" s="1"/>
  <c r="C4" i="4"/>
  <c r="B4" i="4"/>
  <c r="A4" i="4"/>
  <c r="A5" i="4" s="1"/>
  <c r="A6" i="4" s="1"/>
  <c r="A7" i="4" s="1"/>
  <c r="F54" i="3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E54" i="3"/>
  <c r="C4" i="1"/>
  <c r="H4" i="1"/>
  <c r="D5" i="4" l="1"/>
  <c r="J5" i="4" s="1"/>
  <c r="A8" i="4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C38" i="3"/>
  <c r="C36" i="3"/>
  <c r="C37" i="3" s="1"/>
  <c r="C35" i="3"/>
  <c r="C24" i="3"/>
  <c r="C22" i="3"/>
  <c r="C23" i="3" s="1"/>
  <c r="K4" i="1"/>
  <c r="C51" i="3"/>
  <c r="C49" i="3"/>
  <c r="C50" i="3" s="1"/>
  <c r="C11" i="3"/>
  <c r="C9" i="3"/>
  <c r="C10" i="3" s="1"/>
  <c r="C39" i="3" l="1"/>
  <c r="H5" i="4"/>
  <c r="E5" i="4"/>
  <c r="F5" i="4" s="1"/>
  <c r="C6" i="4" s="1"/>
  <c r="D6" i="4" s="1"/>
  <c r="K5" i="4"/>
  <c r="I2" i="4"/>
  <c r="D8" i="4"/>
  <c r="A9" i="4"/>
  <c r="C25" i="3"/>
  <c r="C26" i="3" s="1"/>
  <c r="C27" i="3" s="1"/>
  <c r="C12" i="3"/>
  <c r="C13" i="3" s="1"/>
  <c r="C14" i="3" s="1"/>
  <c r="C40" i="3"/>
  <c r="C41" i="3" s="1"/>
  <c r="C52" i="3"/>
  <c r="C53" i="3" s="1"/>
  <c r="H6" i="4" l="1"/>
  <c r="J6" i="4"/>
  <c r="K6" i="4" s="1"/>
  <c r="E6" i="4"/>
  <c r="F6" i="4" s="1"/>
  <c r="A10" i="4"/>
  <c r="D9" i="4"/>
  <c r="C54" i="3"/>
  <c r="C7" i="4" l="1"/>
  <c r="D7" i="4" s="1"/>
  <c r="A11" i="4"/>
  <c r="C5" i="1"/>
  <c r="D5" i="1" s="1"/>
  <c r="A12" i="4" l="1"/>
  <c r="J7" i="4"/>
  <c r="H7" i="4"/>
  <c r="H8" i="4" s="1"/>
  <c r="H9" i="4" s="1"/>
  <c r="E7" i="4"/>
  <c r="F7" i="4" s="1"/>
  <c r="E5" i="1"/>
  <c r="F5" i="1" s="1"/>
  <c r="H5" i="1"/>
  <c r="J5" i="1"/>
  <c r="C8" i="4" l="1"/>
  <c r="E8" i="4"/>
  <c r="F8" i="4" s="1"/>
  <c r="K7" i="4"/>
  <c r="J8" i="4"/>
  <c r="A13" i="4"/>
  <c r="K5" i="1"/>
  <c r="I2" i="1"/>
  <c r="E9" i="4" l="1"/>
  <c r="F9" i="4" s="1"/>
  <c r="A14" i="4"/>
  <c r="K8" i="4"/>
  <c r="J9" i="4"/>
  <c r="K9" i="4" s="1"/>
  <c r="C9" i="4"/>
  <c r="C6" i="1"/>
  <c r="D6" i="1" s="1"/>
  <c r="C10" i="4" l="1"/>
  <c r="D10" i="4" s="1"/>
  <c r="H10" i="4" s="1"/>
  <c r="A15" i="4"/>
  <c r="E6" i="1"/>
  <c r="F6" i="1" s="1"/>
  <c r="H6" i="1"/>
  <c r="J6" i="1"/>
  <c r="K6" i="1" s="1"/>
  <c r="E10" i="4" l="1"/>
  <c r="F10" i="4" s="1"/>
  <c r="C11" i="4" s="1"/>
  <c r="D11" i="4" s="1"/>
  <c r="H11" i="4" s="1"/>
  <c r="J10" i="4"/>
  <c r="K10" i="4" s="1"/>
  <c r="D15" i="4"/>
  <c r="A16" i="4"/>
  <c r="C7" i="1"/>
  <c r="D7" i="1" s="1"/>
  <c r="J11" i="4" l="1"/>
  <c r="K11" i="4" s="1"/>
  <c r="E11" i="4"/>
  <c r="F11" i="4" s="1"/>
  <c r="C12" i="4" s="1"/>
  <c r="D12" i="4" s="1"/>
  <c r="H12" i="4" s="1"/>
  <c r="A17" i="4"/>
  <c r="D16" i="4"/>
  <c r="E7" i="1"/>
  <c r="F7" i="1" s="1"/>
  <c r="H7" i="1"/>
  <c r="J7" i="1"/>
  <c r="E12" i="4" l="1"/>
  <c r="F12" i="4" s="1"/>
  <c r="C13" i="4" s="1"/>
  <c r="D13" i="4" s="1"/>
  <c r="E13" i="4" s="1"/>
  <c r="F13" i="4" s="1"/>
  <c r="C14" i="4" s="1"/>
  <c r="D14" i="4" s="1"/>
  <c r="J12" i="4"/>
  <c r="K12" i="4" s="1"/>
  <c r="A18" i="4"/>
  <c r="K7" i="1"/>
  <c r="J13" i="4" l="1"/>
  <c r="K13" i="4" s="1"/>
  <c r="H13" i="4"/>
  <c r="H14" i="4" s="1"/>
  <c r="H15" i="4" s="1"/>
  <c r="H16" i="4" s="1"/>
  <c r="J14" i="4"/>
  <c r="E14" i="4"/>
  <c r="F14" i="4" s="1"/>
  <c r="C15" i="4" s="1"/>
  <c r="A19" i="4"/>
  <c r="C8" i="1"/>
  <c r="D8" i="1" s="1"/>
  <c r="E15" i="4" l="1"/>
  <c r="F15" i="4" s="1"/>
  <c r="C16" i="4" s="1"/>
  <c r="A20" i="4"/>
  <c r="K14" i="4"/>
  <c r="J15" i="4"/>
  <c r="E8" i="1"/>
  <c r="H8" i="1"/>
  <c r="J8" i="1"/>
  <c r="K8" i="1" s="1"/>
  <c r="E16" i="4" l="1"/>
  <c r="F16" i="4" s="1"/>
  <c r="C17" i="4" s="1"/>
  <c r="D17" i="4" s="1"/>
  <c r="J17" i="4" s="1"/>
  <c r="K17" i="4" s="1"/>
  <c r="A21" i="4"/>
  <c r="K15" i="4"/>
  <c r="J16" i="4"/>
  <c r="K16" i="4" s="1"/>
  <c r="F8" i="1"/>
  <c r="C9" i="1" s="1"/>
  <c r="D9" i="1" s="1"/>
  <c r="E17" i="4" l="1"/>
  <c r="F17" i="4" s="1"/>
  <c r="C18" i="4" s="1"/>
  <c r="D18" i="4" s="1"/>
  <c r="J18" i="4" s="1"/>
  <c r="K18" i="4" s="1"/>
  <c r="H17" i="4"/>
  <c r="A22" i="4"/>
  <c r="E9" i="1"/>
  <c r="J9" i="1"/>
  <c r="K9" i="1" s="1"/>
  <c r="H9" i="1"/>
  <c r="H18" i="4" l="1"/>
  <c r="E18" i="4"/>
  <c r="F18" i="4" s="1"/>
  <c r="C19" i="4" s="1"/>
  <c r="D19" i="4" s="1"/>
  <c r="J19" i="4" s="1"/>
  <c r="K19" i="4" s="1"/>
  <c r="A23" i="4"/>
  <c r="D22" i="4"/>
  <c r="F9" i="1"/>
  <c r="C10" i="1" s="1"/>
  <c r="D10" i="1" s="1"/>
  <c r="E10" i="1" s="1"/>
  <c r="E19" i="4" l="1"/>
  <c r="F19" i="4" s="1"/>
  <c r="C20" i="4" s="1"/>
  <c r="D20" i="4" s="1"/>
  <c r="J20" i="4" s="1"/>
  <c r="K20" i="4" s="1"/>
  <c r="H19" i="4"/>
  <c r="A24" i="4"/>
  <c r="D23" i="4"/>
  <c r="J10" i="1"/>
  <c r="K10" i="1" s="1"/>
  <c r="H10" i="1"/>
  <c r="H20" i="4" l="1"/>
  <c r="E20" i="4"/>
  <c r="F20" i="4" s="1"/>
  <c r="C21" i="4" s="1"/>
  <c r="D21" i="4" s="1"/>
  <c r="J21" i="4" s="1"/>
  <c r="A25" i="4"/>
  <c r="F10" i="1"/>
  <c r="C11" i="1" s="1"/>
  <c r="D11" i="1" s="1"/>
  <c r="E11" i="1" s="1"/>
  <c r="H21" i="4" l="1"/>
  <c r="H22" i="4" s="1"/>
  <c r="H23" i="4" s="1"/>
  <c r="E21" i="4"/>
  <c r="F21" i="4" s="1"/>
  <c r="C22" i="4" s="1"/>
  <c r="K21" i="4"/>
  <c r="J22" i="4"/>
  <c r="A26" i="4"/>
  <c r="J11" i="1"/>
  <c r="K11" i="1" s="1"/>
  <c r="H11" i="1"/>
  <c r="E22" i="4" l="1"/>
  <c r="F22" i="4" s="1"/>
  <c r="C23" i="4" s="1"/>
  <c r="A27" i="4"/>
  <c r="K22" i="4"/>
  <c r="J23" i="4"/>
  <c r="K23" i="4" s="1"/>
  <c r="F11" i="1"/>
  <c r="C12" i="1" s="1"/>
  <c r="D12" i="1" s="1"/>
  <c r="E12" i="1" s="1"/>
  <c r="E23" i="4" l="1"/>
  <c r="F23" i="4" s="1"/>
  <c r="C24" i="4" s="1"/>
  <c r="D24" i="4" s="1"/>
  <c r="J24" i="4" s="1"/>
  <c r="K24" i="4" s="1"/>
  <c r="A28" i="4"/>
  <c r="J12" i="1"/>
  <c r="K12" i="1" s="1"/>
  <c r="H12" i="1"/>
  <c r="H24" i="4" l="1"/>
  <c r="E24" i="4"/>
  <c r="F24" i="4" s="1"/>
  <c r="C25" i="4" s="1"/>
  <c r="D25" i="4" s="1"/>
  <c r="J25" i="4" s="1"/>
  <c r="K25" i="4" s="1"/>
  <c r="A29" i="4"/>
  <c r="F12" i="1"/>
  <c r="C13" i="1" s="1"/>
  <c r="D13" i="1" s="1"/>
  <c r="E25" i="4" l="1"/>
  <c r="F25" i="4" s="1"/>
  <c r="C26" i="4" s="1"/>
  <c r="D26" i="4" s="1"/>
  <c r="J26" i="4" s="1"/>
  <c r="K26" i="4" s="1"/>
  <c r="H25" i="4"/>
  <c r="A30" i="4"/>
  <c r="D29" i="4"/>
  <c r="H13" i="1"/>
  <c r="J13" i="1"/>
  <c r="K13" i="1" s="1"/>
  <c r="E13" i="1"/>
  <c r="F13" i="1" s="1"/>
  <c r="C14" i="1" s="1"/>
  <c r="D14" i="1" s="1"/>
  <c r="E26" i="4" l="1"/>
  <c r="F26" i="4" s="1"/>
  <c r="C27" i="4" s="1"/>
  <c r="D27" i="4" s="1"/>
  <c r="E27" i="4" s="1"/>
  <c r="F27" i="4" s="1"/>
  <c r="C28" i="4" s="1"/>
  <c r="D28" i="4" s="1"/>
  <c r="H26" i="4"/>
  <c r="D30" i="4"/>
  <c r="A31" i="4"/>
  <c r="E14" i="1"/>
  <c r="F14" i="1" s="1"/>
  <c r="C15" i="1" s="1"/>
  <c r="D15" i="1" s="1"/>
  <c r="H14" i="1"/>
  <c r="J14" i="1"/>
  <c r="K14" i="1" s="1"/>
  <c r="J27" i="4" l="1"/>
  <c r="K27" i="4" s="1"/>
  <c r="H27" i="4"/>
  <c r="H28" i="4" s="1"/>
  <c r="H29" i="4" s="1"/>
  <c r="H30" i="4" s="1"/>
  <c r="A32" i="4"/>
  <c r="J28" i="4"/>
  <c r="E28" i="4"/>
  <c r="F28" i="4" s="1"/>
  <c r="C29" i="4" s="1"/>
  <c r="J15" i="1"/>
  <c r="K15" i="1" s="1"/>
  <c r="E15" i="1"/>
  <c r="F15" i="1" s="1"/>
  <c r="C16" i="1" s="1"/>
  <c r="D16" i="1" s="1"/>
  <c r="H15" i="1"/>
  <c r="K28" i="4" l="1"/>
  <c r="J29" i="4"/>
  <c r="A33" i="4"/>
  <c r="E29" i="4"/>
  <c r="F29" i="4" s="1"/>
  <c r="C30" i="4" s="1"/>
  <c r="E16" i="1"/>
  <c r="F16" i="1" s="1"/>
  <c r="J16" i="1"/>
  <c r="K16" i="1" s="1"/>
  <c r="H16" i="1"/>
  <c r="E30" i="4" l="1"/>
  <c r="F30" i="4" s="1"/>
  <c r="C31" i="4" s="1"/>
  <c r="D31" i="4" s="1"/>
  <c r="A34" i="4"/>
  <c r="K29" i="4"/>
  <c r="J30" i="4"/>
  <c r="K30" i="4" s="1"/>
  <c r="C17" i="1"/>
  <c r="D17" i="1" s="1"/>
  <c r="A35" i="4" l="1"/>
  <c r="J31" i="4"/>
  <c r="K31" i="4" s="1"/>
  <c r="H31" i="4"/>
  <c r="E31" i="4"/>
  <c r="F31" i="4" s="1"/>
  <c r="C32" i="4" s="1"/>
  <c r="D32" i="4" s="1"/>
  <c r="E17" i="1"/>
  <c r="F17" i="1" s="1"/>
  <c r="H17" i="1"/>
  <c r="J17" i="1"/>
  <c r="K17" i="1" s="1"/>
  <c r="J32" i="4" l="1"/>
  <c r="K32" i="4" s="1"/>
  <c r="H32" i="4"/>
  <c r="E32" i="4"/>
  <c r="F32" i="4" s="1"/>
  <c r="C33" i="4" s="1"/>
  <c r="D33" i="4" s="1"/>
  <c r="A36" i="4"/>
  <c r="C18" i="1"/>
  <c r="D18" i="1" s="1"/>
  <c r="E18" i="1" s="1"/>
  <c r="J33" i="4" l="1"/>
  <c r="K33" i="4" s="1"/>
  <c r="H33" i="4"/>
  <c r="E33" i="4"/>
  <c r="F33" i="4" s="1"/>
  <c r="C34" i="4" s="1"/>
  <c r="D34" i="4" s="1"/>
  <c r="A37" i="4"/>
  <c r="D36" i="4"/>
  <c r="H18" i="1"/>
  <c r="J18" i="1"/>
  <c r="K18" i="1" s="1"/>
  <c r="F18" i="1"/>
  <c r="D37" i="4" l="1"/>
  <c r="A38" i="4"/>
  <c r="J34" i="4"/>
  <c r="K34" i="4" s="1"/>
  <c r="H34" i="4"/>
  <c r="E34" i="4"/>
  <c r="F34" i="4" s="1"/>
  <c r="C35" i="4" s="1"/>
  <c r="D35" i="4" s="1"/>
  <c r="C19" i="1"/>
  <c r="D19" i="1" s="1"/>
  <c r="E19" i="1" s="1"/>
  <c r="H35" i="4" l="1"/>
  <c r="H36" i="4" s="1"/>
  <c r="H37" i="4" s="1"/>
  <c r="J35" i="4"/>
  <c r="E35" i="4"/>
  <c r="F35" i="4" s="1"/>
  <c r="C36" i="4" s="1"/>
  <c r="A39" i="4"/>
  <c r="J19" i="1"/>
  <c r="H19" i="1"/>
  <c r="F19" i="1"/>
  <c r="C20" i="1" s="1"/>
  <c r="D20" i="1" s="1"/>
  <c r="E20" i="1" s="1"/>
  <c r="K35" i="4" l="1"/>
  <c r="J36" i="4"/>
  <c r="E36" i="4"/>
  <c r="F36" i="4" s="1"/>
  <c r="C37" i="4" s="1"/>
  <c r="A40" i="4"/>
  <c r="H20" i="1"/>
  <c r="F20" i="1"/>
  <c r="C21" i="1" s="1"/>
  <c r="D21" i="1" s="1"/>
  <c r="J20" i="1"/>
  <c r="K19" i="1"/>
  <c r="A41" i="4" l="1"/>
  <c r="K36" i="4"/>
  <c r="J37" i="4"/>
  <c r="K37" i="4" s="1"/>
  <c r="E37" i="4"/>
  <c r="F37" i="4" s="1"/>
  <c r="C38" i="4" s="1"/>
  <c r="D38" i="4" s="1"/>
  <c r="H21" i="1"/>
  <c r="E21" i="1"/>
  <c r="F21" i="1" s="1"/>
  <c r="C22" i="1" s="1"/>
  <c r="D22" i="1" s="1"/>
  <c r="J21" i="1"/>
  <c r="K21" i="1" s="1"/>
  <c r="K20" i="1"/>
  <c r="J38" i="4" l="1"/>
  <c r="K38" i="4" s="1"/>
  <c r="H38" i="4"/>
  <c r="E38" i="4"/>
  <c r="F38" i="4" s="1"/>
  <c r="C39" i="4" s="1"/>
  <c r="D39" i="4" s="1"/>
  <c r="A42" i="4"/>
  <c r="J22" i="1"/>
  <c r="K22" i="1" s="1"/>
  <c r="E22" i="1"/>
  <c r="F22" i="1" s="1"/>
  <c r="C23" i="1" s="1"/>
  <c r="D23" i="1" s="1"/>
  <c r="J23" i="1" s="1"/>
  <c r="K23" i="1" s="1"/>
  <c r="H22" i="1"/>
  <c r="A43" i="4" l="1"/>
  <c r="J39" i="4"/>
  <c r="K39" i="4" s="1"/>
  <c r="H39" i="4"/>
  <c r="E39" i="4"/>
  <c r="F39" i="4" s="1"/>
  <c r="C40" i="4" s="1"/>
  <c r="D40" i="4" s="1"/>
  <c r="E23" i="1"/>
  <c r="F23" i="1" s="1"/>
  <c r="C24" i="1" s="1"/>
  <c r="D24" i="1" s="1"/>
  <c r="H23" i="1"/>
  <c r="J40" i="4" l="1"/>
  <c r="K40" i="4" s="1"/>
  <c r="H40" i="4"/>
  <c r="E40" i="4"/>
  <c r="F40" i="4" s="1"/>
  <c r="C41" i="4" s="1"/>
  <c r="D41" i="4" s="1"/>
  <c r="A44" i="4"/>
  <c r="D43" i="4"/>
  <c r="H24" i="1"/>
  <c r="E24" i="1"/>
  <c r="F24" i="1" s="1"/>
  <c r="C25" i="1" s="1"/>
  <c r="D25" i="1" s="1"/>
  <c r="J24" i="1"/>
  <c r="K24" i="1" s="1"/>
  <c r="A45" i="4" l="1"/>
  <c r="D44" i="4"/>
  <c r="J41" i="4"/>
  <c r="K41" i="4" s="1"/>
  <c r="H41" i="4"/>
  <c r="E41" i="4"/>
  <c r="F41" i="4" s="1"/>
  <c r="C42" i="4" s="1"/>
  <c r="D42" i="4" s="1"/>
  <c r="H25" i="1"/>
  <c r="E25" i="1"/>
  <c r="F25" i="1" s="1"/>
  <c r="C26" i="1" s="1"/>
  <c r="D26" i="1" s="1"/>
  <c r="J25" i="1"/>
  <c r="K25" i="1" s="1"/>
  <c r="J42" i="4" l="1"/>
  <c r="H42" i="4"/>
  <c r="H43" i="4" s="1"/>
  <c r="H44" i="4" s="1"/>
  <c r="E42" i="4"/>
  <c r="F42" i="4" s="1"/>
  <c r="C43" i="4" s="1"/>
  <c r="A46" i="4"/>
  <c r="H26" i="1"/>
  <c r="E26" i="1"/>
  <c r="J26" i="1"/>
  <c r="K26" i="1" s="1"/>
  <c r="E43" i="4" l="1"/>
  <c r="F43" i="4" s="1"/>
  <c r="C44" i="4" s="1"/>
  <c r="A47" i="4"/>
  <c r="K42" i="4"/>
  <c r="J43" i="4"/>
  <c r="F26" i="1"/>
  <c r="C27" i="1" s="1"/>
  <c r="D27" i="1" s="1"/>
  <c r="J27" i="1" s="1"/>
  <c r="K27" i="1" s="1"/>
  <c r="E44" i="4" l="1"/>
  <c r="F44" i="4" s="1"/>
  <c r="C45" i="4" s="1"/>
  <c r="D45" i="4" s="1"/>
  <c r="J45" i="4" s="1"/>
  <c r="K45" i="4" s="1"/>
  <c r="K43" i="4"/>
  <c r="J44" i="4"/>
  <c r="K44" i="4" s="1"/>
  <c r="A48" i="4"/>
  <c r="H27" i="1"/>
  <c r="E27" i="1"/>
  <c r="F27" i="1" s="1"/>
  <c r="C28" i="1" s="1"/>
  <c r="D28" i="1" s="1"/>
  <c r="H28" i="1" s="1"/>
  <c r="H45" i="4" l="1"/>
  <c r="E45" i="4"/>
  <c r="F45" i="4" s="1"/>
  <c r="C46" i="4" s="1"/>
  <c r="D46" i="4" s="1"/>
  <c r="H46" i="4" s="1"/>
  <c r="A49" i="4"/>
  <c r="J28" i="1"/>
  <c r="K28" i="1" s="1"/>
  <c r="E28" i="1"/>
  <c r="F28" i="1" s="1"/>
  <c r="C29" i="1" s="1"/>
  <c r="D29" i="1" s="1"/>
  <c r="H29" i="1" s="1"/>
  <c r="E46" i="4" l="1"/>
  <c r="F46" i="4" s="1"/>
  <c r="C47" i="4" s="1"/>
  <c r="D47" i="4" s="1"/>
  <c r="J47" i="4" s="1"/>
  <c r="K47" i="4" s="1"/>
  <c r="J46" i="4"/>
  <c r="K46" i="4" s="1"/>
  <c r="A50" i="4"/>
  <c r="J29" i="1"/>
  <c r="K29" i="1" s="1"/>
  <c r="E29" i="1"/>
  <c r="F29" i="1" s="1"/>
  <c r="C30" i="1" s="1"/>
  <c r="D30" i="1" s="1"/>
  <c r="H30" i="1" s="1"/>
  <c r="E47" i="4" l="1"/>
  <c r="F47" i="4" s="1"/>
  <c r="C48" i="4" s="1"/>
  <c r="D48" i="4" s="1"/>
  <c r="J48" i="4" s="1"/>
  <c r="K48" i="4" s="1"/>
  <c r="H47" i="4"/>
  <c r="D50" i="4"/>
  <c r="A51" i="4"/>
  <c r="J30" i="1"/>
  <c r="K30" i="1" s="1"/>
  <c r="E30" i="1"/>
  <c r="F30" i="1" s="1"/>
  <c r="C31" i="1" s="1"/>
  <c r="D31" i="1" s="1"/>
  <c r="H31" i="1" s="1"/>
  <c r="H48" i="4" l="1"/>
  <c r="E48" i="4"/>
  <c r="F48" i="4" s="1"/>
  <c r="C49" i="4" s="1"/>
  <c r="D49" i="4" s="1"/>
  <c r="J49" i="4" s="1"/>
  <c r="K49" i="4" s="1"/>
  <c r="A52" i="4"/>
  <c r="D51" i="4"/>
  <c r="J31" i="1"/>
  <c r="K31" i="1" s="1"/>
  <c r="E31" i="1"/>
  <c r="F31" i="1" s="1"/>
  <c r="C32" i="1" s="1"/>
  <c r="D32" i="1" s="1"/>
  <c r="J32" i="1" s="1"/>
  <c r="K32" i="1" s="1"/>
  <c r="E49" i="4" l="1"/>
  <c r="F49" i="4" s="1"/>
  <c r="C50" i="4" s="1"/>
  <c r="H49" i="4"/>
  <c r="H50" i="4" s="1"/>
  <c r="H51" i="4" s="1"/>
  <c r="A53" i="4"/>
  <c r="J50" i="4"/>
  <c r="K50" i="4" s="1"/>
  <c r="H32" i="1"/>
  <c r="E32" i="1"/>
  <c r="F32" i="1" s="1"/>
  <c r="C33" i="1" s="1"/>
  <c r="D33" i="1" s="1"/>
  <c r="H33" i="1" s="1"/>
  <c r="E50" i="4" l="1"/>
  <c r="F50" i="4" s="1"/>
  <c r="C51" i="4" s="1"/>
  <c r="J51" i="4"/>
  <c r="K51" i="4" s="1"/>
  <c r="A54" i="4"/>
  <c r="J33" i="1"/>
  <c r="K33" i="1" s="1"/>
  <c r="E33" i="1"/>
  <c r="E51" i="4" l="1"/>
  <c r="F51" i="4" s="1"/>
  <c r="C52" i="4" s="1"/>
  <c r="D52" i="4" s="1"/>
  <c r="H52" i="4" s="1"/>
  <c r="A55" i="4"/>
  <c r="F33" i="1"/>
  <c r="C34" i="1" s="1"/>
  <c r="D34" i="1" s="1"/>
  <c r="E52" i="4" l="1"/>
  <c r="F52" i="4" s="1"/>
  <c r="C53" i="4" s="1"/>
  <c r="D53" i="4" s="1"/>
  <c r="H53" i="4" s="1"/>
  <c r="J52" i="4"/>
  <c r="K52" i="4" s="1"/>
  <c r="A56" i="4"/>
  <c r="J34" i="1"/>
  <c r="K34" i="1" s="1"/>
  <c r="H34" i="1"/>
  <c r="E34" i="1"/>
  <c r="F34" i="1" s="1"/>
  <c r="C35" i="1" s="1"/>
  <c r="D35" i="1" s="1"/>
  <c r="E53" i="4" l="1"/>
  <c r="F53" i="4" s="1"/>
  <c r="C54" i="4" s="1"/>
  <c r="D54" i="4" s="1"/>
  <c r="J54" i="4" s="1"/>
  <c r="K54" i="4" s="1"/>
  <c r="J53" i="4"/>
  <c r="K53" i="4" s="1"/>
  <c r="A57" i="4"/>
  <c r="H35" i="1"/>
  <c r="J35" i="1"/>
  <c r="K35" i="1" s="1"/>
  <c r="E35" i="1"/>
  <c r="F35" i="1" s="1"/>
  <c r="C36" i="1" s="1"/>
  <c r="D36" i="1" s="1"/>
  <c r="E36" i="1" s="1"/>
  <c r="F36" i="1" s="1"/>
  <c r="C37" i="1" s="1"/>
  <c r="D37" i="1" s="1"/>
  <c r="H54" i="4" l="1"/>
  <c r="E54" i="4"/>
  <c r="F54" i="4" s="1"/>
  <c r="C55" i="4" s="1"/>
  <c r="D55" i="4" s="1"/>
  <c r="H55" i="4" s="1"/>
  <c r="D57" i="4"/>
  <c r="A58" i="4"/>
  <c r="E37" i="1"/>
  <c r="F37" i="1" s="1"/>
  <c r="C38" i="1" s="1"/>
  <c r="D38" i="1" s="1"/>
  <c r="J36" i="1"/>
  <c r="K36" i="1" s="1"/>
  <c r="H36" i="1"/>
  <c r="H37" i="1" s="1"/>
  <c r="E55" i="4" l="1"/>
  <c r="F55" i="4" s="1"/>
  <c r="C56" i="4" s="1"/>
  <c r="D56" i="4" s="1"/>
  <c r="H56" i="4" s="1"/>
  <c r="H57" i="4" s="1"/>
  <c r="J55" i="4"/>
  <c r="K55" i="4" s="1"/>
  <c r="D58" i="4"/>
  <c r="A59" i="4"/>
  <c r="J37" i="1"/>
  <c r="K37" i="1" s="1"/>
  <c r="H38" i="1"/>
  <c r="J38" i="1"/>
  <c r="K38" i="1" s="1"/>
  <c r="E38" i="1"/>
  <c r="F38" i="1" s="1"/>
  <c r="C39" i="1" s="1"/>
  <c r="D39" i="1" s="1"/>
  <c r="H39" i="1" s="1"/>
  <c r="E56" i="4" l="1"/>
  <c r="F56" i="4" s="1"/>
  <c r="C57" i="4" s="1"/>
  <c r="J56" i="4"/>
  <c r="K56" i="4" s="1"/>
  <c r="A60" i="4"/>
  <c r="H58" i="4"/>
  <c r="J39" i="1"/>
  <c r="K39" i="1" s="1"/>
  <c r="E39" i="1"/>
  <c r="F39" i="1" s="1"/>
  <c r="C40" i="1" s="1"/>
  <c r="D40" i="1" s="1"/>
  <c r="H40" i="1" s="1"/>
  <c r="J57" i="4" l="1"/>
  <c r="K57" i="4" s="1"/>
  <c r="E57" i="4"/>
  <c r="F57" i="4" s="1"/>
  <c r="C58" i="4" s="1"/>
  <c r="J58" i="4"/>
  <c r="K58" i="4" s="1"/>
  <c r="A61" i="4"/>
  <c r="J40" i="1"/>
  <c r="K40" i="1" s="1"/>
  <c r="E40" i="1"/>
  <c r="F40" i="1" s="1"/>
  <c r="C41" i="1" s="1"/>
  <c r="D41" i="1" s="1"/>
  <c r="H41" i="1" s="1"/>
  <c r="E58" i="4" l="1"/>
  <c r="F58" i="4" s="1"/>
  <c r="C59" i="4" s="1"/>
  <c r="D59" i="4" s="1"/>
  <c r="J59" i="4" s="1"/>
  <c r="K59" i="4" s="1"/>
  <c r="A62" i="4"/>
  <c r="E41" i="1"/>
  <c r="F41" i="1" s="1"/>
  <c r="C42" i="1" s="1"/>
  <c r="D42" i="1" s="1"/>
  <c r="E42" i="1" s="1"/>
  <c r="F42" i="1" s="1"/>
  <c r="C43" i="1" s="1"/>
  <c r="D43" i="1" s="1"/>
  <c r="J41" i="1"/>
  <c r="K41" i="1" s="1"/>
  <c r="H59" i="4" l="1"/>
  <c r="E59" i="4"/>
  <c r="F59" i="4" s="1"/>
  <c r="C60" i="4" s="1"/>
  <c r="D60" i="4" s="1"/>
  <c r="J60" i="4" s="1"/>
  <c r="K60" i="4" s="1"/>
  <c r="A63" i="4"/>
  <c r="J42" i="1"/>
  <c r="K42" i="1" s="1"/>
  <c r="H42" i="1"/>
  <c r="H43" i="1" s="1"/>
  <c r="E43" i="1"/>
  <c r="F43" i="1" s="1"/>
  <c r="C44" i="1" s="1"/>
  <c r="D44" i="1" s="1"/>
  <c r="J43" i="1"/>
  <c r="K43" i="1" s="1"/>
  <c r="H60" i="4" l="1"/>
  <c r="E60" i="4"/>
  <c r="F60" i="4" s="1"/>
  <c r="C61" i="4" s="1"/>
  <c r="D61" i="4" s="1"/>
  <c r="J61" i="4" s="1"/>
  <c r="K61" i="4" s="1"/>
  <c r="A64" i="4"/>
  <c r="H44" i="1"/>
  <c r="E44" i="1"/>
  <c r="F44" i="1" s="1"/>
  <c r="C45" i="1" s="1"/>
  <c r="D45" i="1" s="1"/>
  <c r="J44" i="1"/>
  <c r="K44" i="1" s="1"/>
  <c r="H61" i="4" l="1"/>
  <c r="E61" i="4"/>
  <c r="F61" i="4" s="1"/>
  <c r="C62" i="4" s="1"/>
  <c r="D62" i="4" s="1"/>
  <c r="J62" i="4" s="1"/>
  <c r="K62" i="4" s="1"/>
  <c r="A65" i="4"/>
  <c r="D64" i="4"/>
  <c r="J45" i="1"/>
  <c r="K45" i="1" s="1"/>
  <c r="E45" i="1"/>
  <c r="F45" i="1" s="1"/>
  <c r="C46" i="1" s="1"/>
  <c r="D46" i="1" s="1"/>
  <c r="H45" i="1"/>
  <c r="E62" i="4" l="1"/>
  <c r="F62" i="4" s="1"/>
  <c r="C63" i="4" s="1"/>
  <c r="D63" i="4" s="1"/>
  <c r="E63" i="4" s="1"/>
  <c r="F63" i="4" s="1"/>
  <c r="C64" i="4" s="1"/>
  <c r="H62" i="4"/>
  <c r="A66" i="4"/>
  <c r="D65" i="4"/>
  <c r="J46" i="1"/>
  <c r="K46" i="1" s="1"/>
  <c r="E46" i="1"/>
  <c r="F46" i="1" s="1"/>
  <c r="C47" i="1" s="1"/>
  <c r="D47" i="1" s="1"/>
  <c r="H46" i="1"/>
  <c r="H63" i="4" l="1"/>
  <c r="H64" i="4" s="1"/>
  <c r="H65" i="4" s="1"/>
  <c r="J63" i="4"/>
  <c r="A67" i="4"/>
  <c r="E64" i="4"/>
  <c r="F64" i="4" s="1"/>
  <c r="C65" i="4" s="1"/>
  <c r="J47" i="1"/>
  <c r="E47" i="1"/>
  <c r="H47" i="1"/>
  <c r="K47" i="1"/>
  <c r="K63" i="4" l="1"/>
  <c r="J64" i="4"/>
  <c r="E65" i="4"/>
  <c r="F65" i="4" s="1"/>
  <c r="C66" i="4" s="1"/>
  <c r="D66" i="4" s="1"/>
  <c r="A68" i="4"/>
  <c r="F47" i="1"/>
  <c r="C48" i="1" s="1"/>
  <c r="D48" i="1" s="1"/>
  <c r="J48" i="1" s="1"/>
  <c r="K48" i="1" s="1"/>
  <c r="K64" i="4" l="1"/>
  <c r="J65" i="4"/>
  <c r="K65" i="4" s="1"/>
  <c r="A69" i="4"/>
  <c r="H66" i="4"/>
  <c r="J66" i="4"/>
  <c r="K66" i="4" s="1"/>
  <c r="E66" i="4"/>
  <c r="F66" i="4" s="1"/>
  <c r="C67" i="4" s="1"/>
  <c r="D67" i="4" s="1"/>
  <c r="E48" i="1"/>
  <c r="F48" i="1" s="1"/>
  <c r="C49" i="1" s="1"/>
  <c r="D49" i="1" s="1"/>
  <c r="H49" i="1" s="1"/>
  <c r="H48" i="1"/>
  <c r="J67" i="4" l="1"/>
  <c r="K67" i="4" s="1"/>
  <c r="H67" i="4"/>
  <c r="E67" i="4"/>
  <c r="F67" i="4" s="1"/>
  <c r="C68" i="4" s="1"/>
  <c r="D68" i="4" s="1"/>
  <c r="A70" i="4"/>
  <c r="E49" i="1"/>
  <c r="F49" i="1" s="1"/>
  <c r="C50" i="1" s="1"/>
  <c r="D50" i="1" s="1"/>
  <c r="H50" i="1" s="1"/>
  <c r="J49" i="1"/>
  <c r="K49" i="1" s="1"/>
  <c r="A71" i="4" l="1"/>
  <c r="J68" i="4"/>
  <c r="K68" i="4" s="1"/>
  <c r="H68" i="4"/>
  <c r="E68" i="4"/>
  <c r="F68" i="4" s="1"/>
  <c r="C69" i="4" s="1"/>
  <c r="D69" i="4" s="1"/>
  <c r="E50" i="1"/>
  <c r="F50" i="1" s="1"/>
  <c r="C51" i="1" s="1"/>
  <c r="D51" i="1" s="1"/>
  <c r="H51" i="1" s="1"/>
  <c r="J50" i="1"/>
  <c r="K50" i="1" s="1"/>
  <c r="A72" i="4" l="1"/>
  <c r="D71" i="4"/>
  <c r="J69" i="4"/>
  <c r="K69" i="4" s="1"/>
  <c r="H69" i="4"/>
  <c r="E69" i="4"/>
  <c r="F69" i="4" s="1"/>
  <c r="C70" i="4" s="1"/>
  <c r="D70" i="4" s="1"/>
  <c r="E51" i="1"/>
  <c r="F51" i="1" s="1"/>
  <c r="C52" i="1" s="1"/>
  <c r="D52" i="1" s="1"/>
  <c r="E52" i="1" s="1"/>
  <c r="F52" i="1" s="1"/>
  <c r="C53" i="1" s="1"/>
  <c r="D53" i="1" s="1"/>
  <c r="E53" i="1" s="1"/>
  <c r="F53" i="1" s="1"/>
  <c r="C54" i="1" s="1"/>
  <c r="D54" i="1" s="1"/>
  <c r="J51" i="1"/>
  <c r="K51" i="1" s="1"/>
  <c r="H70" i="4" l="1"/>
  <c r="J70" i="4"/>
  <c r="K70" i="4" s="1"/>
  <c r="E70" i="4"/>
  <c r="F70" i="4" s="1"/>
  <c r="C71" i="4" s="1"/>
  <c r="J71" i="4"/>
  <c r="K71" i="4" s="1"/>
  <c r="H71" i="4"/>
  <c r="A73" i="4"/>
  <c r="D72" i="4"/>
  <c r="H52" i="1"/>
  <c r="H53" i="1" s="1"/>
  <c r="H54" i="1" s="1"/>
  <c r="J52" i="1"/>
  <c r="K52" i="1" s="1"/>
  <c r="E54" i="1"/>
  <c r="E71" i="4" l="1"/>
  <c r="F71" i="4" s="1"/>
  <c r="C72" i="4" s="1"/>
  <c r="J72" i="4"/>
  <c r="K72" i="4" s="1"/>
  <c r="H72" i="4"/>
  <c r="A74" i="4"/>
  <c r="F54" i="1"/>
  <c r="C55" i="1" s="1"/>
  <c r="D55" i="1" s="1"/>
  <c r="H55" i="1" s="1"/>
  <c r="J53" i="1"/>
  <c r="A75" i="4" l="1"/>
  <c r="E72" i="4"/>
  <c r="F72" i="4" s="1"/>
  <c r="C73" i="4" s="1"/>
  <c r="D73" i="4" s="1"/>
  <c r="K53" i="1"/>
  <c r="J54" i="1"/>
  <c r="K54" i="1" s="1"/>
  <c r="E55" i="1"/>
  <c r="F55" i="1" s="1"/>
  <c r="C56" i="1" s="1"/>
  <c r="D56" i="1" s="1"/>
  <c r="E56" i="1" s="1"/>
  <c r="F56" i="1" s="1"/>
  <c r="C57" i="1" s="1"/>
  <c r="D57" i="1" s="1"/>
  <c r="E57" i="1" s="1"/>
  <c r="J73" i="4" l="1"/>
  <c r="K73" i="4" s="1"/>
  <c r="H73" i="4"/>
  <c r="E73" i="4"/>
  <c r="F73" i="4" s="1"/>
  <c r="C74" i="4" s="1"/>
  <c r="D74" i="4" s="1"/>
  <c r="A76" i="4"/>
  <c r="J55" i="1"/>
  <c r="K55" i="1" s="1"/>
  <c r="H56" i="1"/>
  <c r="H57" i="1" s="1"/>
  <c r="F57" i="1"/>
  <c r="C58" i="1" s="1"/>
  <c r="D58" i="1" s="1"/>
  <c r="E58" i="1" s="1"/>
  <c r="J74" i="4" l="1"/>
  <c r="K74" i="4" s="1"/>
  <c r="H74" i="4"/>
  <c r="E74" i="4"/>
  <c r="F74" i="4" s="1"/>
  <c r="C75" i="4" s="1"/>
  <c r="D75" i="4" s="1"/>
  <c r="A77" i="4"/>
  <c r="J56" i="1"/>
  <c r="H58" i="1"/>
  <c r="F58" i="1"/>
  <c r="C59" i="1" s="1"/>
  <c r="D59" i="1" s="1"/>
  <c r="E59" i="1" s="1"/>
  <c r="J75" i="4" l="1"/>
  <c r="K75" i="4" s="1"/>
  <c r="H75" i="4"/>
  <c r="E75" i="4"/>
  <c r="F75" i="4" s="1"/>
  <c r="C76" i="4" s="1"/>
  <c r="D76" i="4" s="1"/>
  <c r="A78" i="4"/>
  <c r="K56" i="1"/>
  <c r="J57" i="1"/>
  <c r="H59" i="1"/>
  <c r="F59" i="1"/>
  <c r="C60" i="1" s="1"/>
  <c r="D60" i="1" s="1"/>
  <c r="E60" i="1" s="1"/>
  <c r="D78" i="4" l="1"/>
  <c r="A79" i="4"/>
  <c r="H76" i="4"/>
  <c r="J76" i="4"/>
  <c r="K76" i="4" s="1"/>
  <c r="E76" i="4"/>
  <c r="F76" i="4" s="1"/>
  <c r="C77" i="4" s="1"/>
  <c r="D77" i="4" s="1"/>
  <c r="K57" i="1"/>
  <c r="J58" i="1"/>
  <c r="H60" i="1"/>
  <c r="F60" i="1"/>
  <c r="C61" i="1" s="1"/>
  <c r="D61" i="1" s="1"/>
  <c r="J77" i="4" l="1"/>
  <c r="K77" i="4" s="1"/>
  <c r="H77" i="4"/>
  <c r="E77" i="4"/>
  <c r="F77" i="4" s="1"/>
  <c r="C78" i="4" s="1"/>
  <c r="D79" i="4"/>
  <c r="A80" i="4"/>
  <c r="J78" i="4"/>
  <c r="K78" i="4" s="1"/>
  <c r="H78" i="4"/>
  <c r="K58" i="1"/>
  <c r="J59" i="1"/>
  <c r="E61" i="1"/>
  <c r="H61" i="1"/>
  <c r="J61" i="1"/>
  <c r="E78" i="4" l="1"/>
  <c r="F78" i="4" s="1"/>
  <c r="C79" i="4" s="1"/>
  <c r="J79" i="4"/>
  <c r="K79" i="4" s="1"/>
  <c r="H79" i="4"/>
  <c r="A81" i="4"/>
  <c r="K59" i="1"/>
  <c r="J60" i="1"/>
  <c r="K60" i="1" s="1"/>
  <c r="F61" i="1"/>
  <c r="C62" i="1" s="1"/>
  <c r="D62" i="1" s="1"/>
  <c r="H62" i="1" s="1"/>
  <c r="K61" i="1"/>
  <c r="E79" i="4" l="1"/>
  <c r="F79" i="4" s="1"/>
  <c r="C80" i="4" s="1"/>
  <c r="D80" i="4" s="1"/>
  <c r="J80" i="4" s="1"/>
  <c r="K80" i="4" s="1"/>
  <c r="A82" i="4"/>
  <c r="J62" i="1"/>
  <c r="K62" i="1" s="1"/>
  <c r="E62" i="1"/>
  <c r="F62" i="1" s="1"/>
  <c r="C63" i="1" s="1"/>
  <c r="D63" i="1" s="1"/>
  <c r="H63" i="1" s="1"/>
  <c r="E80" i="4" l="1"/>
  <c r="F80" i="4" s="1"/>
  <c r="C81" i="4" s="1"/>
  <c r="D81" i="4" s="1"/>
  <c r="J81" i="4" s="1"/>
  <c r="K81" i="4" s="1"/>
  <c r="H80" i="4"/>
  <c r="A83" i="4"/>
  <c r="J63" i="1"/>
  <c r="K63" i="1" s="1"/>
  <c r="E63" i="1"/>
  <c r="F63" i="1" s="1"/>
  <c r="C64" i="1" s="1"/>
  <c r="D64" i="1" s="1"/>
  <c r="E64" i="1" s="1"/>
  <c r="F64" i="1" s="1"/>
  <c r="C65" i="1" s="1"/>
  <c r="D65" i="1" s="1"/>
  <c r="E65" i="1" s="1"/>
  <c r="H81" i="4" l="1"/>
  <c r="E81" i="4"/>
  <c r="F81" i="4" s="1"/>
  <c r="C82" i="4" s="1"/>
  <c r="D82" i="4" s="1"/>
  <c r="J82" i="4" s="1"/>
  <c r="K82" i="4" s="1"/>
  <c r="A84" i="4"/>
  <c r="J64" i="1"/>
  <c r="K64" i="1" s="1"/>
  <c r="H64" i="1"/>
  <c r="H65" i="1" s="1"/>
  <c r="J65" i="1"/>
  <c r="K65" i="1" s="1"/>
  <c r="F65" i="1"/>
  <c r="C66" i="1" s="1"/>
  <c r="D66" i="1" s="1"/>
  <c r="E66" i="1" s="1"/>
  <c r="E82" i="4" l="1"/>
  <c r="F82" i="4" s="1"/>
  <c r="C83" i="4" s="1"/>
  <c r="D83" i="4" s="1"/>
  <c r="J83" i="4" s="1"/>
  <c r="K83" i="4" s="1"/>
  <c r="H82" i="4"/>
  <c r="A85" i="4"/>
  <c r="J66" i="1"/>
  <c r="K66" i="1" s="1"/>
  <c r="H66" i="1"/>
  <c r="F66" i="1"/>
  <c r="C67" i="1" s="1"/>
  <c r="D67" i="1" s="1"/>
  <c r="E67" i="1" s="1"/>
  <c r="H83" i="4" l="1"/>
  <c r="E83" i="4"/>
  <c r="F83" i="4" s="1"/>
  <c r="C84" i="4" s="1"/>
  <c r="D84" i="4" s="1"/>
  <c r="J84" i="4" s="1"/>
  <c r="K84" i="4" s="1"/>
  <c r="A86" i="4"/>
  <c r="D85" i="4"/>
  <c r="H67" i="1"/>
  <c r="J67" i="1"/>
  <c r="K67" i="1" s="1"/>
  <c r="F67" i="1"/>
  <c r="C68" i="1" s="1"/>
  <c r="D68" i="1" s="1"/>
  <c r="E84" i="4" l="1"/>
  <c r="F84" i="4" s="1"/>
  <c r="C85" i="4" s="1"/>
  <c r="H84" i="4"/>
  <c r="H85" i="4" s="1"/>
  <c r="A87" i="4"/>
  <c r="D86" i="4"/>
  <c r="J85" i="4"/>
  <c r="K85" i="4" s="1"/>
  <c r="E68" i="1"/>
  <c r="J68" i="1"/>
  <c r="H68" i="1"/>
  <c r="E85" i="4" l="1"/>
  <c r="F85" i="4" s="1"/>
  <c r="C86" i="4" s="1"/>
  <c r="H86" i="4"/>
  <c r="J86" i="4"/>
  <c r="K86" i="4" s="1"/>
  <c r="A88" i="4"/>
  <c r="F68" i="1"/>
  <c r="C69" i="1" s="1"/>
  <c r="D69" i="1" s="1"/>
  <c r="H69" i="1" s="1"/>
  <c r="K68" i="1"/>
  <c r="E86" i="4" l="1"/>
  <c r="F86" i="4" s="1"/>
  <c r="C87" i="4" s="1"/>
  <c r="D87" i="4" s="1"/>
  <c r="J87" i="4" s="1"/>
  <c r="K87" i="4" s="1"/>
  <c r="A89" i="4"/>
  <c r="J69" i="1"/>
  <c r="K69" i="1" s="1"/>
  <c r="E69" i="1"/>
  <c r="F69" i="1" s="1"/>
  <c r="C70" i="1" s="1"/>
  <c r="D70" i="1" s="1"/>
  <c r="H70" i="1" s="1"/>
  <c r="H87" i="4" l="1"/>
  <c r="E87" i="4"/>
  <c r="F87" i="4" s="1"/>
  <c r="C88" i="4" s="1"/>
  <c r="D88" i="4" s="1"/>
  <c r="J88" i="4" s="1"/>
  <c r="K88" i="4" s="1"/>
  <c r="A90" i="4"/>
  <c r="J70" i="1"/>
  <c r="K70" i="1" s="1"/>
  <c r="E70" i="1"/>
  <c r="F70" i="1" s="1"/>
  <c r="C71" i="1" s="1"/>
  <c r="D71" i="1" s="1"/>
  <c r="E71" i="1" s="1"/>
  <c r="F71" i="1" s="1"/>
  <c r="C72" i="1" s="1"/>
  <c r="D72" i="1" s="1"/>
  <c r="E72" i="1" s="1"/>
  <c r="H88" i="4" l="1"/>
  <c r="E88" i="4"/>
  <c r="F88" i="4" s="1"/>
  <c r="C89" i="4" s="1"/>
  <c r="D89" i="4" s="1"/>
  <c r="J89" i="4" s="1"/>
  <c r="K89" i="4" s="1"/>
  <c r="A91" i="4"/>
  <c r="J71" i="1"/>
  <c r="K71" i="1" s="1"/>
  <c r="H71" i="1"/>
  <c r="H72" i="1" s="1"/>
  <c r="J72" i="1"/>
  <c r="K72" i="1" s="1"/>
  <c r="F72" i="1"/>
  <c r="C73" i="1" s="1"/>
  <c r="D73" i="1" s="1"/>
  <c r="E73" i="1" s="1"/>
  <c r="H89" i="4" l="1"/>
  <c r="E89" i="4"/>
  <c r="F89" i="4" s="1"/>
  <c r="C90" i="4" s="1"/>
  <c r="D90" i="4" s="1"/>
  <c r="H90" i="4" s="1"/>
  <c r="A92" i="4"/>
  <c r="J73" i="1"/>
  <c r="K73" i="1" s="1"/>
  <c r="H73" i="1"/>
  <c r="F73" i="1"/>
  <c r="C74" i="1" s="1"/>
  <c r="D74" i="1" s="1"/>
  <c r="E74" i="1" s="1"/>
  <c r="E90" i="4" l="1"/>
  <c r="F90" i="4" s="1"/>
  <c r="C91" i="4" s="1"/>
  <c r="D91" i="4" s="1"/>
  <c r="J91" i="4" s="1"/>
  <c r="K91" i="4" s="1"/>
  <c r="J90" i="4"/>
  <c r="K90" i="4" s="1"/>
  <c r="A93" i="4"/>
  <c r="D92" i="4"/>
  <c r="H74" i="1"/>
  <c r="J74" i="1"/>
  <c r="K74" i="1" s="1"/>
  <c r="F74" i="1"/>
  <c r="C75" i="1" s="1"/>
  <c r="D75" i="1" s="1"/>
  <c r="E91" i="4" l="1"/>
  <c r="F91" i="4" s="1"/>
  <c r="C92" i="4" s="1"/>
  <c r="H91" i="4"/>
  <c r="H92" i="4" s="1"/>
  <c r="A94" i="4"/>
  <c r="D93" i="4"/>
  <c r="J92" i="4"/>
  <c r="K92" i="4" s="1"/>
  <c r="E75" i="1"/>
  <c r="J75" i="1"/>
  <c r="H75" i="1"/>
  <c r="E92" i="4" l="1"/>
  <c r="F92" i="4" s="1"/>
  <c r="C93" i="4" s="1"/>
  <c r="J93" i="4"/>
  <c r="K93" i="4" s="1"/>
  <c r="H93" i="4"/>
  <c r="A95" i="4"/>
  <c r="F75" i="1"/>
  <c r="C76" i="1" s="1"/>
  <c r="D76" i="1" s="1"/>
  <c r="H76" i="1" s="1"/>
  <c r="K75" i="1"/>
  <c r="E93" i="4" l="1"/>
  <c r="F93" i="4" s="1"/>
  <c r="C94" i="4" s="1"/>
  <c r="D94" i="4" s="1"/>
  <c r="J94" i="4" s="1"/>
  <c r="K94" i="4" s="1"/>
  <c r="A96" i="4"/>
  <c r="J76" i="1"/>
  <c r="K76" i="1" s="1"/>
  <c r="E76" i="1"/>
  <c r="F76" i="1" s="1"/>
  <c r="C77" i="1" s="1"/>
  <c r="D77" i="1" s="1"/>
  <c r="H77" i="1" s="1"/>
  <c r="H94" i="4" l="1"/>
  <c r="E94" i="4"/>
  <c r="F94" i="4" s="1"/>
  <c r="C95" i="4" s="1"/>
  <c r="D95" i="4" s="1"/>
  <c r="J95" i="4" s="1"/>
  <c r="K95" i="4" s="1"/>
  <c r="A97" i="4"/>
  <c r="J77" i="1"/>
  <c r="K77" i="1" s="1"/>
  <c r="E77" i="1"/>
  <c r="F77" i="1" s="1"/>
  <c r="C78" i="1" s="1"/>
  <c r="D78" i="1" s="1"/>
  <c r="E78" i="1" s="1"/>
  <c r="F78" i="1" s="1"/>
  <c r="C79" i="1" s="1"/>
  <c r="D79" i="1" s="1"/>
  <c r="E79" i="1" s="1"/>
  <c r="H95" i="4" l="1"/>
  <c r="E95" i="4"/>
  <c r="F95" i="4" s="1"/>
  <c r="C96" i="4" s="1"/>
  <c r="D96" i="4" s="1"/>
  <c r="H96" i="4" s="1"/>
  <c r="A98" i="4"/>
  <c r="H78" i="1"/>
  <c r="H79" i="1" s="1"/>
  <c r="J78" i="1"/>
  <c r="K78" i="1" s="1"/>
  <c r="F79" i="1"/>
  <c r="C80" i="1" s="1"/>
  <c r="D80" i="1" s="1"/>
  <c r="E80" i="1" s="1"/>
  <c r="E96" i="4" l="1"/>
  <c r="F96" i="4" s="1"/>
  <c r="C97" i="4" s="1"/>
  <c r="D97" i="4" s="1"/>
  <c r="E97" i="4" s="1"/>
  <c r="F97" i="4" s="1"/>
  <c r="C98" i="4" s="1"/>
  <c r="D98" i="4" s="1"/>
  <c r="J96" i="4"/>
  <c r="K96" i="4" s="1"/>
  <c r="A99" i="4"/>
  <c r="J79" i="1"/>
  <c r="K79" i="1" s="1"/>
  <c r="H80" i="1"/>
  <c r="J80" i="1"/>
  <c r="K80" i="1" s="1"/>
  <c r="F80" i="1"/>
  <c r="C81" i="1" s="1"/>
  <c r="D81" i="1" s="1"/>
  <c r="E81" i="1" s="1"/>
  <c r="H97" i="4" l="1"/>
  <c r="J97" i="4"/>
  <c r="K97" i="4" s="1"/>
  <c r="J98" i="4"/>
  <c r="K98" i="4" s="1"/>
  <c r="H98" i="4"/>
  <c r="E98" i="4"/>
  <c r="F98" i="4" s="1"/>
  <c r="C99" i="4" s="1"/>
  <c r="D99" i="4"/>
  <c r="A100" i="4"/>
  <c r="J81" i="1"/>
  <c r="K81" i="1" s="1"/>
  <c r="H81" i="1"/>
  <c r="F81" i="1"/>
  <c r="C82" i="1" s="1"/>
  <c r="D82" i="1" s="1"/>
  <c r="J99" i="4" l="1"/>
  <c r="K99" i="4" s="1"/>
  <c r="H99" i="4"/>
  <c r="E99" i="4"/>
  <c r="F99" i="4" s="1"/>
  <c r="C100" i="4" s="1"/>
  <c r="A101" i="4"/>
  <c r="D100" i="4"/>
  <c r="E82" i="1"/>
  <c r="H82" i="1"/>
  <c r="J82" i="1"/>
  <c r="J100" i="4" l="1"/>
  <c r="K100" i="4" s="1"/>
  <c r="H100" i="4"/>
  <c r="E100" i="4"/>
  <c r="F100" i="4" s="1"/>
  <c r="C101" i="4" s="1"/>
  <c r="D101" i="4" s="1"/>
  <c r="A102" i="4"/>
  <c r="F82" i="1"/>
  <c r="C83" i="1" s="1"/>
  <c r="D83" i="1" s="1"/>
  <c r="H83" i="1" s="1"/>
  <c r="K82" i="1"/>
  <c r="J101" i="4" l="1"/>
  <c r="K101" i="4" s="1"/>
  <c r="H101" i="4"/>
  <c r="E101" i="4"/>
  <c r="F101" i="4" s="1"/>
  <c r="C102" i="4" s="1"/>
  <c r="D102" i="4" s="1"/>
  <c r="A103" i="4"/>
  <c r="J83" i="1"/>
  <c r="K83" i="1" s="1"/>
  <c r="E83" i="1"/>
  <c r="F83" i="1" s="1"/>
  <c r="C84" i="1" s="1"/>
  <c r="D84" i="1" s="1"/>
  <c r="H84" i="1" s="1"/>
  <c r="J102" i="4" l="1"/>
  <c r="K102" i="4" s="1"/>
  <c r="H102" i="4"/>
  <c r="E102" i="4"/>
  <c r="F102" i="4" s="1"/>
  <c r="C103" i="4" s="1"/>
  <c r="D103" i="4" s="1"/>
  <c r="A104" i="4"/>
  <c r="J84" i="1"/>
  <c r="K84" i="1" s="1"/>
  <c r="E84" i="1"/>
  <c r="F84" i="1" s="1"/>
  <c r="C85" i="1" s="1"/>
  <c r="D85" i="1" s="1"/>
  <c r="E85" i="1" s="1"/>
  <c r="F85" i="1" s="1"/>
  <c r="C86" i="1" s="1"/>
  <c r="D86" i="1" s="1"/>
  <c r="E86" i="1" s="1"/>
  <c r="J103" i="4" l="1"/>
  <c r="K103" i="4" s="1"/>
  <c r="H103" i="4"/>
  <c r="E103" i="4"/>
  <c r="F103" i="4" s="1"/>
  <c r="C104" i="4" s="1"/>
  <c r="D104" i="4" s="1"/>
  <c r="A105" i="4"/>
  <c r="J85" i="1"/>
  <c r="K85" i="1" s="1"/>
  <c r="H85" i="1"/>
  <c r="H86" i="1" s="1"/>
  <c r="F86" i="1"/>
  <c r="C87" i="1" s="1"/>
  <c r="D87" i="1" s="1"/>
  <c r="E87" i="1" s="1"/>
  <c r="J86" i="1" l="1"/>
  <c r="K86" i="1" s="1"/>
  <c r="J104" i="4"/>
  <c r="K104" i="4" s="1"/>
  <c r="H104" i="4"/>
  <c r="E104" i="4"/>
  <c r="F104" i="4" s="1"/>
  <c r="C105" i="4" s="1"/>
  <c r="D105" i="4" s="1"/>
  <c r="A106" i="4"/>
  <c r="J87" i="1"/>
  <c r="K87" i="1" s="1"/>
  <c r="H87" i="1"/>
  <c r="F87" i="1"/>
  <c r="C88" i="1" s="1"/>
  <c r="D88" i="1" s="1"/>
  <c r="E88" i="1" s="1"/>
  <c r="J105" i="4" l="1"/>
  <c r="K105" i="4" s="1"/>
  <c r="H105" i="4"/>
  <c r="E105" i="4"/>
  <c r="F105" i="4" s="1"/>
  <c r="C106" i="4" s="1"/>
  <c r="A107" i="4"/>
  <c r="D106" i="4"/>
  <c r="H88" i="1"/>
  <c r="J88" i="1"/>
  <c r="K88" i="1" s="1"/>
  <c r="F88" i="1"/>
  <c r="C89" i="1" s="1"/>
  <c r="D89" i="1" s="1"/>
  <c r="H106" i="4" l="1"/>
  <c r="J106" i="4"/>
  <c r="K106" i="4" s="1"/>
  <c r="E106" i="4"/>
  <c r="F106" i="4" s="1"/>
  <c r="C107" i="4" s="1"/>
  <c r="A108" i="4"/>
  <c r="D107" i="4"/>
  <c r="E89" i="1"/>
  <c r="J89" i="1"/>
  <c r="H89" i="1"/>
  <c r="J107" i="4" l="1"/>
  <c r="K107" i="4" s="1"/>
  <c r="H107" i="4"/>
  <c r="E107" i="4"/>
  <c r="F107" i="4" s="1"/>
  <c r="C108" i="4" s="1"/>
  <c r="D108" i="4" s="1"/>
  <c r="A109" i="4"/>
  <c r="F89" i="1"/>
  <c r="C90" i="1" s="1"/>
  <c r="D90" i="1" s="1"/>
  <c r="H90" i="1" s="1"/>
  <c r="K89" i="1"/>
  <c r="J108" i="4" l="1"/>
  <c r="K108" i="4" s="1"/>
  <c r="H108" i="4"/>
  <c r="E108" i="4"/>
  <c r="F108" i="4" s="1"/>
  <c r="C109" i="4" s="1"/>
  <c r="D109" i="4" s="1"/>
  <c r="A110" i="4"/>
  <c r="J90" i="1"/>
  <c r="K90" i="1" s="1"/>
  <c r="E90" i="1"/>
  <c r="F90" i="1" s="1"/>
  <c r="C91" i="1" s="1"/>
  <c r="D91" i="1" s="1"/>
  <c r="H91" i="1" s="1"/>
  <c r="J109" i="4" l="1"/>
  <c r="K109" i="4" s="1"/>
  <c r="H109" i="4"/>
  <c r="E109" i="4"/>
  <c r="F109" i="4" s="1"/>
  <c r="C110" i="4" s="1"/>
  <c r="D110" i="4" s="1"/>
  <c r="A111" i="4"/>
  <c r="J91" i="1"/>
  <c r="K91" i="1" s="1"/>
  <c r="E91" i="1"/>
  <c r="F91" i="1" s="1"/>
  <c r="C92" i="1" s="1"/>
  <c r="D92" i="1" s="1"/>
  <c r="E92" i="1" s="1"/>
  <c r="F92" i="1" s="1"/>
  <c r="C93" i="1" s="1"/>
  <c r="D93" i="1" s="1"/>
  <c r="E93" i="1" s="1"/>
  <c r="H110" i="4" l="1"/>
  <c r="J110" i="4"/>
  <c r="K110" i="4" s="1"/>
  <c r="E110" i="4"/>
  <c r="F110" i="4" s="1"/>
  <c r="C111" i="4" s="1"/>
  <c r="D111" i="4" s="1"/>
  <c r="A112" i="4"/>
  <c r="H92" i="1"/>
  <c r="H93" i="1" s="1"/>
  <c r="J92" i="1"/>
  <c r="K92" i="1" s="1"/>
  <c r="F93" i="1"/>
  <c r="C94" i="1" s="1"/>
  <c r="D94" i="1" s="1"/>
  <c r="E94" i="1" s="1"/>
  <c r="J111" i="4" l="1"/>
  <c r="K111" i="4" s="1"/>
  <c r="H111" i="4"/>
  <c r="E111" i="4"/>
  <c r="F111" i="4" s="1"/>
  <c r="C112" i="4" s="1"/>
  <c r="D112" i="4" s="1"/>
  <c r="A113" i="4"/>
  <c r="J93" i="1"/>
  <c r="K93" i="1" s="1"/>
  <c r="H94" i="1"/>
  <c r="J94" i="1"/>
  <c r="K94" i="1" s="1"/>
  <c r="F94" i="1"/>
  <c r="C95" i="1" s="1"/>
  <c r="D95" i="1" s="1"/>
  <c r="E95" i="1" s="1"/>
  <c r="J112" i="4" l="1"/>
  <c r="K112" i="4" s="1"/>
  <c r="H112" i="4"/>
  <c r="E112" i="4"/>
  <c r="F112" i="4" s="1"/>
  <c r="C113" i="4" s="1"/>
  <c r="A114" i="4"/>
  <c r="D113" i="4"/>
  <c r="J95" i="1"/>
  <c r="K95" i="1" s="1"/>
  <c r="H95" i="1"/>
  <c r="F95" i="1"/>
  <c r="C96" i="1" s="1"/>
  <c r="D96" i="1" s="1"/>
  <c r="J113" i="4" l="1"/>
  <c r="K113" i="4" s="1"/>
  <c r="H113" i="4"/>
  <c r="E113" i="4"/>
  <c r="F113" i="4" s="1"/>
  <c r="C114" i="4" s="1"/>
  <c r="A115" i="4"/>
  <c r="D114" i="4"/>
  <c r="E96" i="1"/>
  <c r="J96" i="1"/>
  <c r="H96" i="1"/>
  <c r="J114" i="4" l="1"/>
  <c r="K114" i="4" s="1"/>
  <c r="H114" i="4"/>
  <c r="E114" i="4"/>
  <c r="F114" i="4" s="1"/>
  <c r="C115" i="4" s="1"/>
  <c r="D115" i="4" s="1"/>
  <c r="A116" i="4"/>
  <c r="F96" i="1"/>
  <c r="C97" i="1" s="1"/>
  <c r="D97" i="1" s="1"/>
  <c r="H97" i="1" s="1"/>
  <c r="K96" i="1"/>
  <c r="J115" i="4" l="1"/>
  <c r="K115" i="4" s="1"/>
  <c r="H115" i="4"/>
  <c r="E115" i="4"/>
  <c r="F115" i="4" s="1"/>
  <c r="C116" i="4" s="1"/>
  <c r="D116" i="4" s="1"/>
  <c r="A117" i="4"/>
  <c r="J97" i="1"/>
  <c r="K97" i="1" s="1"/>
  <c r="E97" i="1"/>
  <c r="F97" i="1" s="1"/>
  <c r="C98" i="1" s="1"/>
  <c r="D98" i="1" s="1"/>
  <c r="H98" i="1" s="1"/>
  <c r="H116" i="4" l="1"/>
  <c r="J116" i="4"/>
  <c r="K116" i="4" s="1"/>
  <c r="E116" i="4"/>
  <c r="F116" i="4" s="1"/>
  <c r="C117" i="4" s="1"/>
  <c r="D117" i="4" s="1"/>
  <c r="A118" i="4"/>
  <c r="J98" i="1"/>
  <c r="K98" i="1" s="1"/>
  <c r="E98" i="1"/>
  <c r="F98" i="1" s="1"/>
  <c r="C99" i="1" s="1"/>
  <c r="D99" i="1" s="1"/>
  <c r="E99" i="1" s="1"/>
  <c r="F99" i="1" s="1"/>
  <c r="C100" i="1" s="1"/>
  <c r="D100" i="1" s="1"/>
  <c r="E100" i="1" s="1"/>
  <c r="J117" i="4" l="1"/>
  <c r="K117" i="4" s="1"/>
  <c r="H117" i="4"/>
  <c r="E117" i="4"/>
  <c r="F117" i="4" s="1"/>
  <c r="C118" i="4" s="1"/>
  <c r="D118" i="4" s="1"/>
  <c r="A119" i="4"/>
  <c r="H99" i="1"/>
  <c r="H100" i="1" s="1"/>
  <c r="J99" i="1"/>
  <c r="K99" i="1" s="1"/>
  <c r="F100" i="1"/>
  <c r="C101" i="1" s="1"/>
  <c r="D101" i="1" s="1"/>
  <c r="E101" i="1" s="1"/>
  <c r="J118" i="4" l="1"/>
  <c r="K118" i="4" s="1"/>
  <c r="H118" i="4"/>
  <c r="E118" i="4"/>
  <c r="F118" i="4" s="1"/>
  <c r="C119" i="4" s="1"/>
  <c r="D119" i="4" s="1"/>
  <c r="A120" i="4"/>
  <c r="J100" i="1"/>
  <c r="K100" i="1" s="1"/>
  <c r="H101" i="1"/>
  <c r="J101" i="1"/>
  <c r="K101" i="1" s="1"/>
  <c r="F101" i="1"/>
  <c r="C102" i="1" s="1"/>
  <c r="D102" i="1" s="1"/>
  <c r="E102" i="1" s="1"/>
  <c r="J119" i="4" l="1"/>
  <c r="K119" i="4" s="1"/>
  <c r="H119" i="4"/>
  <c r="E119" i="4"/>
  <c r="F119" i="4" s="1"/>
  <c r="C120" i="4" s="1"/>
  <c r="A121" i="4"/>
  <c r="D120" i="4"/>
  <c r="H102" i="1"/>
  <c r="J102" i="1"/>
  <c r="K102" i="1" s="1"/>
  <c r="F102" i="1"/>
  <c r="C103" i="1" s="1"/>
  <c r="D103" i="1" s="1"/>
  <c r="D121" i="4" l="1"/>
  <c r="A122" i="4"/>
  <c r="J120" i="4"/>
  <c r="K120" i="4" s="1"/>
  <c r="H120" i="4"/>
  <c r="E120" i="4"/>
  <c r="F120" i="4" s="1"/>
  <c r="C121" i="4" s="1"/>
  <c r="E103" i="1"/>
  <c r="J103" i="1"/>
  <c r="H103" i="1"/>
  <c r="A123" i="4" l="1"/>
  <c r="J121" i="4"/>
  <c r="K121" i="4" s="1"/>
  <c r="H121" i="4"/>
  <c r="E121" i="4"/>
  <c r="F121" i="4" s="1"/>
  <c r="C122" i="4" s="1"/>
  <c r="D122" i="4" s="1"/>
  <c r="F103" i="1"/>
  <c r="C104" i="1" s="1"/>
  <c r="D104" i="1" s="1"/>
  <c r="H104" i="1" s="1"/>
  <c r="K103" i="1"/>
  <c r="J122" i="4" l="1"/>
  <c r="K122" i="4" s="1"/>
  <c r="H122" i="4"/>
  <c r="E122" i="4"/>
  <c r="F122" i="4" s="1"/>
  <c r="C123" i="4" s="1"/>
  <c r="D123" i="4" s="1"/>
  <c r="A124" i="4"/>
  <c r="J104" i="1"/>
  <c r="K104" i="1" s="1"/>
  <c r="E104" i="1"/>
  <c r="F104" i="1" s="1"/>
  <c r="C105" i="1" s="1"/>
  <c r="D105" i="1" s="1"/>
  <c r="H105" i="1" s="1"/>
  <c r="J123" i="4" l="1"/>
  <c r="K123" i="4" s="1"/>
  <c r="H123" i="4"/>
  <c r="E123" i="4"/>
  <c r="F123" i="4" s="1"/>
  <c r="C124" i="4" s="1"/>
  <c r="D124" i="4" s="1"/>
  <c r="A125" i="4"/>
  <c r="J105" i="1"/>
  <c r="K105" i="1" s="1"/>
  <c r="E105" i="1"/>
  <c r="F105" i="1" s="1"/>
  <c r="C106" i="1" s="1"/>
  <c r="D106" i="1" s="1"/>
  <c r="E106" i="1" s="1"/>
  <c r="F106" i="1" s="1"/>
  <c r="C107" i="1" s="1"/>
  <c r="D107" i="1" s="1"/>
  <c r="E107" i="1" s="1"/>
  <c r="J124" i="4" l="1"/>
  <c r="K124" i="4" s="1"/>
  <c r="H124" i="4"/>
  <c r="E124" i="4"/>
  <c r="F124" i="4" s="1"/>
  <c r="C125" i="4" s="1"/>
  <c r="D125" i="4" s="1"/>
  <c r="A126" i="4"/>
  <c r="J106" i="1"/>
  <c r="K106" i="1" s="1"/>
  <c r="H106" i="1"/>
  <c r="H107" i="1" s="1"/>
  <c r="F107" i="1"/>
  <c r="C108" i="1" s="1"/>
  <c r="D108" i="1" s="1"/>
  <c r="E108" i="1" s="1"/>
  <c r="J107" i="1" l="1"/>
  <c r="K107" i="1" s="1"/>
  <c r="J125" i="4"/>
  <c r="K125" i="4" s="1"/>
  <c r="H125" i="4"/>
  <c r="E125" i="4"/>
  <c r="F125" i="4" s="1"/>
  <c r="C126" i="4" s="1"/>
  <c r="D126" i="4" s="1"/>
  <c r="A127" i="4"/>
  <c r="J108" i="1"/>
  <c r="K108" i="1" s="1"/>
  <c r="H108" i="1"/>
  <c r="F108" i="1"/>
  <c r="C109" i="1" s="1"/>
  <c r="D109" i="1" s="1"/>
  <c r="E109" i="1" s="1"/>
  <c r="H126" i="4" l="1"/>
  <c r="J126" i="4"/>
  <c r="K126" i="4" s="1"/>
  <c r="E126" i="4"/>
  <c r="F126" i="4" s="1"/>
  <c r="C127" i="4" s="1"/>
  <c r="A128" i="4"/>
  <c r="D127" i="4"/>
  <c r="J109" i="1"/>
  <c r="K109" i="1" s="1"/>
  <c r="H109" i="1"/>
  <c r="F109" i="1"/>
  <c r="C110" i="1" s="1"/>
  <c r="D110" i="1" s="1"/>
  <c r="D128" i="4" l="1"/>
  <c r="A129" i="4"/>
  <c r="J127" i="4"/>
  <c r="K127" i="4" s="1"/>
  <c r="H127" i="4"/>
  <c r="E127" i="4"/>
  <c r="F127" i="4" s="1"/>
  <c r="C128" i="4" s="1"/>
  <c r="E110" i="1"/>
  <c r="H110" i="1"/>
  <c r="J110" i="1"/>
  <c r="A130" i="4" l="1"/>
  <c r="J128" i="4"/>
  <c r="K128" i="4" s="1"/>
  <c r="H128" i="4"/>
  <c r="E128" i="4"/>
  <c r="F128" i="4" s="1"/>
  <c r="C129" i="4" s="1"/>
  <c r="D129" i="4" s="1"/>
  <c r="F110" i="1"/>
  <c r="C111" i="1" s="1"/>
  <c r="D111" i="1" s="1"/>
  <c r="H111" i="1" s="1"/>
  <c r="K110" i="1"/>
  <c r="J129" i="4" l="1"/>
  <c r="K129" i="4" s="1"/>
  <c r="H129" i="4"/>
  <c r="E129" i="4"/>
  <c r="F129" i="4" s="1"/>
  <c r="C130" i="4" s="1"/>
  <c r="D130" i="4" s="1"/>
  <c r="A131" i="4"/>
  <c r="J111" i="1"/>
  <c r="K111" i="1" s="1"/>
  <c r="E111" i="1"/>
  <c r="F111" i="1" s="1"/>
  <c r="C112" i="1" s="1"/>
  <c r="D112" i="1" s="1"/>
  <c r="H112" i="1" s="1"/>
  <c r="H130" i="4" l="1"/>
  <c r="J130" i="4"/>
  <c r="K130" i="4" s="1"/>
  <c r="E130" i="4"/>
  <c r="F130" i="4" s="1"/>
  <c r="C131" i="4" s="1"/>
  <c r="D131" i="4" s="1"/>
  <c r="A132" i="4"/>
  <c r="J112" i="1"/>
  <c r="K112" i="1" s="1"/>
  <c r="E112" i="1"/>
  <c r="F112" i="1" s="1"/>
  <c r="C113" i="1" s="1"/>
  <c r="D113" i="1" s="1"/>
  <c r="J113" i="1" s="1"/>
  <c r="K113" i="1" s="1"/>
  <c r="J131" i="4" l="1"/>
  <c r="K131" i="4" s="1"/>
  <c r="H131" i="4"/>
  <c r="E131" i="4"/>
  <c r="F131" i="4" s="1"/>
  <c r="C132" i="4" s="1"/>
  <c r="D132" i="4" s="1"/>
  <c r="A133" i="4"/>
  <c r="H113" i="1"/>
  <c r="E113" i="1"/>
  <c r="F113" i="1" s="1"/>
  <c r="C114" i="1" s="1"/>
  <c r="D114" i="1" s="1"/>
  <c r="J132" i="4" l="1"/>
  <c r="K132" i="4" s="1"/>
  <c r="H132" i="4"/>
  <c r="E132" i="4"/>
  <c r="F132" i="4" s="1"/>
  <c r="C133" i="4" s="1"/>
  <c r="D133" i="4" s="1"/>
  <c r="A134" i="4"/>
  <c r="H114" i="1"/>
  <c r="J114" i="1"/>
  <c r="K114" i="1" s="1"/>
  <c r="E114" i="1"/>
  <c r="F114" i="1" s="1"/>
  <c r="C115" i="1" s="1"/>
  <c r="D115" i="1" s="1"/>
  <c r="J115" i="1" s="1"/>
  <c r="K115" i="1" s="1"/>
  <c r="J133" i="4" l="1"/>
  <c r="K133" i="4" s="1"/>
  <c r="H133" i="4"/>
  <c r="E133" i="4"/>
  <c r="F133" i="4" s="1"/>
  <c r="C134" i="4" s="1"/>
  <c r="A135" i="4"/>
  <c r="D134" i="4"/>
  <c r="H115" i="1"/>
  <c r="E115" i="1"/>
  <c r="F115" i="1" s="1"/>
  <c r="C116" i="1" s="1"/>
  <c r="D116" i="1" s="1"/>
  <c r="J116" i="1" s="1"/>
  <c r="K116" i="1" s="1"/>
  <c r="J134" i="4" l="1"/>
  <c r="K134" i="4" s="1"/>
  <c r="H134" i="4"/>
  <c r="E134" i="4"/>
  <c r="F134" i="4" s="1"/>
  <c r="C135" i="4" s="1"/>
  <c r="A136" i="4"/>
  <c r="D135" i="4"/>
  <c r="H116" i="1"/>
  <c r="E116" i="1"/>
  <c r="F116" i="1" s="1"/>
  <c r="C117" i="1" s="1"/>
  <c r="D117" i="1" s="1"/>
  <c r="H117" i="1" s="1"/>
  <c r="J135" i="4" l="1"/>
  <c r="K135" i="4" s="1"/>
  <c r="H135" i="4"/>
  <c r="E135" i="4"/>
  <c r="F135" i="4" s="1"/>
  <c r="C136" i="4" s="1"/>
  <c r="D136" i="4" s="1"/>
  <c r="A137" i="4"/>
  <c r="J117" i="1"/>
  <c r="K117" i="1" s="1"/>
  <c r="E117" i="1"/>
  <c r="H136" i="4" l="1"/>
  <c r="J136" i="4"/>
  <c r="K136" i="4" s="1"/>
  <c r="E136" i="4"/>
  <c r="F136" i="4" s="1"/>
  <c r="C137" i="4" s="1"/>
  <c r="D137" i="4" s="1"/>
  <c r="A138" i="4"/>
  <c r="F117" i="1"/>
  <c r="C118" i="1" s="1"/>
  <c r="D118" i="1" s="1"/>
  <c r="J137" i="4" l="1"/>
  <c r="K137" i="4" s="1"/>
  <c r="H137" i="4"/>
  <c r="E137" i="4"/>
  <c r="F137" i="4" s="1"/>
  <c r="C138" i="4" s="1"/>
  <c r="D138" i="4" s="1"/>
  <c r="A139" i="4"/>
  <c r="J118" i="1"/>
  <c r="K118" i="1" s="1"/>
  <c r="H118" i="1"/>
  <c r="E118" i="1"/>
  <c r="F118" i="1" s="1"/>
  <c r="C119" i="1" s="1"/>
  <c r="D119" i="1" s="1"/>
  <c r="J138" i="4" l="1"/>
  <c r="K138" i="4" s="1"/>
  <c r="H138" i="4"/>
  <c r="E138" i="4"/>
  <c r="F138" i="4" s="1"/>
  <c r="C139" i="4" s="1"/>
  <c r="D139" i="4" s="1"/>
  <c r="A140" i="4"/>
  <c r="H119" i="1"/>
  <c r="J119" i="1"/>
  <c r="K119" i="1" s="1"/>
  <c r="E119" i="1"/>
  <c r="F119" i="1" s="1"/>
  <c r="C120" i="1" s="1"/>
  <c r="D120" i="1" s="1"/>
  <c r="J139" i="4" l="1"/>
  <c r="K139" i="4" s="1"/>
  <c r="H139" i="4"/>
  <c r="E139" i="4"/>
  <c r="F139" i="4" s="1"/>
  <c r="C140" i="4" s="1"/>
  <c r="D140" i="4" s="1"/>
  <c r="A141" i="4"/>
  <c r="H120" i="1"/>
  <c r="J120" i="1"/>
  <c r="K120" i="1" s="1"/>
  <c r="E120" i="1"/>
  <c r="F120" i="1" s="1"/>
  <c r="C121" i="1" s="1"/>
  <c r="D121" i="1" s="1"/>
  <c r="J140" i="4" l="1"/>
  <c r="K140" i="4" s="1"/>
  <c r="H140" i="4"/>
  <c r="E140" i="4"/>
  <c r="F140" i="4" s="1"/>
  <c r="C141" i="4" s="1"/>
  <c r="D141" i="4"/>
  <c r="A142" i="4"/>
  <c r="J121" i="1"/>
  <c r="K121" i="1" s="1"/>
  <c r="H121" i="1"/>
  <c r="E121" i="1"/>
  <c r="F121" i="1" s="1"/>
  <c r="C122" i="1" s="1"/>
  <c r="D122" i="1" s="1"/>
  <c r="J141" i="4" l="1"/>
  <c r="K141" i="4" s="1"/>
  <c r="H141" i="4"/>
  <c r="E141" i="4"/>
  <c r="F141" i="4" s="1"/>
  <c r="C142" i="4" s="1"/>
  <c r="A143" i="4"/>
  <c r="D142" i="4"/>
  <c r="J122" i="1"/>
  <c r="K122" i="1" s="1"/>
  <c r="H122" i="1"/>
  <c r="E122" i="1"/>
  <c r="F122" i="1" s="1"/>
  <c r="C123" i="1" s="1"/>
  <c r="D123" i="1" s="1"/>
  <c r="A144" i="4" l="1"/>
  <c r="J142" i="4"/>
  <c r="K142" i="4" s="1"/>
  <c r="H142" i="4"/>
  <c r="E142" i="4"/>
  <c r="F142" i="4" s="1"/>
  <c r="C143" i="4" s="1"/>
  <c r="D143" i="4" s="1"/>
  <c r="J123" i="1"/>
  <c r="K123" i="1" s="1"/>
  <c r="H123" i="1"/>
  <c r="E123" i="1"/>
  <c r="F123" i="1" s="1"/>
  <c r="C124" i="1" s="1"/>
  <c r="D124" i="1" s="1"/>
  <c r="J143" i="4" l="1"/>
  <c r="K143" i="4" s="1"/>
  <c r="H143" i="4"/>
  <c r="E143" i="4"/>
  <c r="F143" i="4" s="1"/>
  <c r="C144" i="4" s="1"/>
  <c r="D144" i="4" s="1"/>
  <c r="A145" i="4"/>
  <c r="H124" i="1"/>
  <c r="J124" i="1"/>
  <c r="K124" i="1" s="1"/>
  <c r="E124" i="1"/>
  <c r="J144" i="4" l="1"/>
  <c r="K144" i="4" s="1"/>
  <c r="H144" i="4"/>
  <c r="E144" i="4"/>
  <c r="F144" i="4" s="1"/>
  <c r="C145" i="4" s="1"/>
  <c r="D145" i="4" s="1"/>
  <c r="A146" i="4"/>
  <c r="F124" i="1"/>
  <c r="C125" i="1" s="1"/>
  <c r="J145" i="4" l="1"/>
  <c r="K145" i="4" s="1"/>
  <c r="H145" i="4"/>
  <c r="E145" i="4"/>
  <c r="F145" i="4" s="1"/>
  <c r="C146" i="4" s="1"/>
  <c r="D146" i="4" s="1"/>
  <c r="A147" i="4"/>
  <c r="D125" i="1"/>
  <c r="H146" i="4" l="1"/>
  <c r="J146" i="4"/>
  <c r="K146" i="4" s="1"/>
  <c r="E146" i="4"/>
  <c r="F146" i="4" s="1"/>
  <c r="C147" i="4" s="1"/>
  <c r="D147" i="4" s="1"/>
  <c r="A148" i="4"/>
  <c r="J125" i="1"/>
  <c r="K125" i="1" s="1"/>
  <c r="E125" i="1"/>
  <c r="F125" i="1" s="1"/>
  <c r="C126" i="1" s="1"/>
  <c r="D126" i="1" s="1"/>
  <c r="E126" i="1" s="1"/>
  <c r="F126" i="1" s="1"/>
  <c r="C127" i="1" s="1"/>
  <c r="D127" i="1" s="1"/>
  <c r="H125" i="1"/>
  <c r="J147" i="4" l="1"/>
  <c r="K147" i="4" s="1"/>
  <c r="H147" i="4"/>
  <c r="E147" i="4"/>
  <c r="F147" i="4" s="1"/>
  <c r="C148" i="4" s="1"/>
  <c r="D148" i="4"/>
  <c r="A149" i="4"/>
  <c r="E127" i="1"/>
  <c r="F127" i="1" s="1"/>
  <c r="C128" i="1" s="1"/>
  <c r="D128" i="1" s="1"/>
  <c r="J126" i="1"/>
  <c r="K126" i="1" s="1"/>
  <c r="H126" i="1"/>
  <c r="H127" i="1" s="1"/>
  <c r="J148" i="4" l="1"/>
  <c r="K148" i="4" s="1"/>
  <c r="H148" i="4"/>
  <c r="E148" i="4"/>
  <c r="F148" i="4" s="1"/>
  <c r="C149" i="4" s="1"/>
  <c r="A150" i="4"/>
  <c r="D149" i="4"/>
  <c r="J127" i="1"/>
  <c r="K127" i="1" s="1"/>
  <c r="E128" i="1"/>
  <c r="F128" i="1" s="1"/>
  <c r="C129" i="1" s="1"/>
  <c r="D129" i="1" s="1"/>
  <c r="H128" i="1"/>
  <c r="J128" i="1"/>
  <c r="K128" i="1" s="1"/>
  <c r="A151" i="4" l="1"/>
  <c r="J149" i="4"/>
  <c r="K149" i="4" s="1"/>
  <c r="H149" i="4"/>
  <c r="E149" i="4"/>
  <c r="F149" i="4" s="1"/>
  <c r="C150" i="4" s="1"/>
  <c r="D150" i="4" s="1"/>
  <c r="H129" i="1"/>
  <c r="J129" i="1"/>
  <c r="K129" i="1" s="1"/>
  <c r="E129" i="1"/>
  <c r="F129" i="1" s="1"/>
  <c r="C130" i="1" s="1"/>
  <c r="D130" i="1" s="1"/>
  <c r="H150" i="4" l="1"/>
  <c r="J150" i="4"/>
  <c r="K150" i="4" s="1"/>
  <c r="E150" i="4"/>
  <c r="F150" i="4" s="1"/>
  <c r="C151" i="4" s="1"/>
  <c r="D151" i="4" s="1"/>
  <c r="A152" i="4"/>
  <c r="H130" i="1"/>
  <c r="J130" i="1"/>
  <c r="K130" i="1" s="1"/>
  <c r="E130" i="1"/>
  <c r="F130" i="1" s="1"/>
  <c r="C131" i="1" s="1"/>
  <c r="D131" i="1" s="1"/>
  <c r="E131" i="1" s="1"/>
  <c r="F131" i="1" s="1"/>
  <c r="C132" i="1" s="1"/>
  <c r="D132" i="1" s="1"/>
  <c r="J151" i="4" l="1"/>
  <c r="K151" i="4" s="1"/>
  <c r="H151" i="4"/>
  <c r="E151" i="4"/>
  <c r="F151" i="4" s="1"/>
  <c r="C152" i="4" s="1"/>
  <c r="D152" i="4" s="1"/>
  <c r="A153" i="4"/>
  <c r="H131" i="1"/>
  <c r="H132" i="1" s="1"/>
  <c r="J131" i="1"/>
  <c r="K131" i="1" s="1"/>
  <c r="E132" i="1"/>
  <c r="F132" i="1" s="1"/>
  <c r="C133" i="1" s="1"/>
  <c r="D133" i="1" s="1"/>
  <c r="J152" i="4" l="1"/>
  <c r="K152" i="4" s="1"/>
  <c r="H152" i="4"/>
  <c r="E152" i="4"/>
  <c r="F152" i="4" s="1"/>
  <c r="C153" i="4" s="1"/>
  <c r="D153" i="4" s="1"/>
  <c r="A154" i="4"/>
  <c r="J132" i="1"/>
  <c r="K132" i="1" s="1"/>
  <c r="H133" i="1"/>
  <c r="E133" i="1"/>
  <c r="F133" i="1" s="1"/>
  <c r="C134" i="1" s="1"/>
  <c r="D134" i="1" s="1"/>
  <c r="J153" i="4" l="1"/>
  <c r="K153" i="4" s="1"/>
  <c r="H153" i="4"/>
  <c r="E153" i="4"/>
  <c r="F153" i="4" s="1"/>
  <c r="C154" i="4" s="1"/>
  <c r="D154" i="4" s="1"/>
  <c r="A155" i="4"/>
  <c r="J133" i="1"/>
  <c r="K133" i="1" s="1"/>
  <c r="H134" i="1"/>
  <c r="E134" i="1"/>
  <c r="F134" i="1" s="1"/>
  <c r="C135" i="1" s="1"/>
  <c r="D135" i="1" s="1"/>
  <c r="J134" i="1" l="1"/>
  <c r="K134" i="1" s="1"/>
  <c r="J154" i="4"/>
  <c r="K154" i="4" s="1"/>
  <c r="H154" i="4"/>
  <c r="E154" i="4"/>
  <c r="F154" i="4" s="1"/>
  <c r="C155" i="4" s="1"/>
  <c r="A156" i="4"/>
  <c r="D155" i="4"/>
  <c r="H135" i="1"/>
  <c r="J135" i="1"/>
  <c r="K135" i="1" s="1"/>
  <c r="E135" i="1"/>
  <c r="F135" i="1" s="1"/>
  <c r="C136" i="1" s="1"/>
  <c r="D136" i="1" s="1"/>
  <c r="J155" i="4" l="1"/>
  <c r="K155" i="4" s="1"/>
  <c r="H155" i="4"/>
  <c r="E155" i="4"/>
  <c r="F155" i="4" s="1"/>
  <c r="C156" i="4" s="1"/>
  <c r="A157" i="4"/>
  <c r="D156" i="4"/>
  <c r="H136" i="1"/>
  <c r="J136" i="1"/>
  <c r="K136" i="1" s="1"/>
  <c r="E136" i="1"/>
  <c r="F136" i="1" s="1"/>
  <c r="C137" i="1" s="1"/>
  <c r="D137" i="1" s="1"/>
  <c r="A158" i="4" l="1"/>
  <c r="H156" i="4"/>
  <c r="J156" i="4"/>
  <c r="K156" i="4" s="1"/>
  <c r="E156" i="4"/>
  <c r="F156" i="4" s="1"/>
  <c r="C157" i="4" s="1"/>
  <c r="D157" i="4" s="1"/>
  <c r="J137" i="1"/>
  <c r="K137" i="1" s="1"/>
  <c r="H137" i="1"/>
  <c r="E137" i="1"/>
  <c r="F137" i="1" s="1"/>
  <c r="C138" i="1" s="1"/>
  <c r="D138" i="1" s="1"/>
  <c r="H157" i="4" l="1"/>
  <c r="J157" i="4"/>
  <c r="K157" i="4" s="1"/>
  <c r="E157" i="4"/>
  <c r="F157" i="4" s="1"/>
  <c r="C158" i="4" s="1"/>
  <c r="D158" i="4" s="1"/>
  <c r="A159" i="4"/>
  <c r="J138" i="1"/>
  <c r="K138" i="1" s="1"/>
  <c r="H138" i="1"/>
  <c r="E138" i="1"/>
  <c r="F138" i="1" s="1"/>
  <c r="C139" i="1" s="1"/>
  <c r="D139" i="1" s="1"/>
  <c r="J139" i="1" s="1"/>
  <c r="K139" i="1" s="1"/>
  <c r="J158" i="4" l="1"/>
  <c r="K158" i="4" s="1"/>
  <c r="H158" i="4"/>
  <c r="E158" i="4"/>
  <c r="F158" i="4" s="1"/>
  <c r="C159" i="4" s="1"/>
  <c r="D159" i="4" s="1"/>
  <c r="A160" i="4"/>
  <c r="H139" i="1"/>
  <c r="E139" i="1"/>
  <c r="F139" i="1" s="1"/>
  <c r="C140" i="1" s="1"/>
  <c r="D140" i="1" s="1"/>
  <c r="J159" i="4" l="1"/>
  <c r="K159" i="4" s="1"/>
  <c r="H159" i="4"/>
  <c r="E159" i="4"/>
  <c r="F159" i="4" s="1"/>
  <c r="C160" i="4" s="1"/>
  <c r="D160" i="4" s="1"/>
  <c r="A161" i="4"/>
  <c r="J140" i="1"/>
  <c r="K140" i="1" s="1"/>
  <c r="H140" i="1"/>
  <c r="E140" i="1"/>
  <c r="F140" i="1" s="1"/>
  <c r="C141" i="1" s="1"/>
  <c r="D141" i="1" s="1"/>
  <c r="J160" i="4" l="1"/>
  <c r="K160" i="4" s="1"/>
  <c r="H160" i="4"/>
  <c r="E160" i="4"/>
  <c r="F160" i="4" s="1"/>
  <c r="C161" i="4" s="1"/>
  <c r="D161" i="4" s="1"/>
  <c r="A162" i="4"/>
  <c r="J141" i="1"/>
  <c r="K141" i="1" s="1"/>
  <c r="H141" i="1"/>
  <c r="E141" i="1"/>
  <c r="F141" i="1" s="1"/>
  <c r="C142" i="1" s="1"/>
  <c r="D142" i="1" s="1"/>
  <c r="J161" i="4" l="1"/>
  <c r="K161" i="4" s="1"/>
  <c r="H161" i="4"/>
  <c r="E161" i="4"/>
  <c r="F161" i="4" s="1"/>
  <c r="C162" i="4" s="1"/>
  <c r="D162" i="4"/>
  <c r="A163" i="4"/>
  <c r="J142" i="1"/>
  <c r="K142" i="1" s="1"/>
  <c r="H142" i="1"/>
  <c r="E142" i="1"/>
  <c r="F142" i="1" s="1"/>
  <c r="C143" i="1" s="1"/>
  <c r="D143" i="1" s="1"/>
  <c r="J162" i="4" l="1"/>
  <c r="K162" i="4" s="1"/>
  <c r="H162" i="4"/>
  <c r="E162" i="4"/>
  <c r="F162" i="4" s="1"/>
  <c r="C163" i="4" s="1"/>
  <c r="A164" i="4"/>
  <c r="D163" i="4"/>
  <c r="J143" i="1"/>
  <c r="K143" i="1" s="1"/>
  <c r="H143" i="1"/>
  <c r="E143" i="1"/>
  <c r="F143" i="1" s="1"/>
  <c r="C144" i="1" s="1"/>
  <c r="D144" i="1" s="1"/>
  <c r="J163" i="4" l="1"/>
  <c r="K163" i="4" s="1"/>
  <c r="H163" i="4"/>
  <c r="E163" i="4"/>
  <c r="F163" i="4" s="1"/>
  <c r="C164" i="4" s="1"/>
  <c r="D164" i="4" s="1"/>
  <c r="A165" i="4"/>
  <c r="J144" i="1"/>
  <c r="K144" i="1" s="1"/>
  <c r="H144" i="1"/>
  <c r="E144" i="1"/>
  <c r="F144" i="1" s="1"/>
  <c r="C145" i="1" s="1"/>
  <c r="D145" i="1" s="1"/>
  <c r="H164" i="4" l="1"/>
  <c r="J164" i="4"/>
  <c r="K164" i="4" s="1"/>
  <c r="E164" i="4"/>
  <c r="F164" i="4" s="1"/>
  <c r="C165" i="4" s="1"/>
  <c r="D165" i="4" s="1"/>
  <c r="A166" i="4"/>
  <c r="J145" i="1"/>
  <c r="K145" i="1" s="1"/>
  <c r="H145" i="1"/>
  <c r="E145" i="1"/>
  <c r="F145" i="1" s="1"/>
  <c r="C146" i="1" s="1"/>
  <c r="D146" i="1" s="1"/>
  <c r="J146" i="1" s="1"/>
  <c r="K146" i="1" s="1"/>
  <c r="J165" i="4" l="1"/>
  <c r="K165" i="4" s="1"/>
  <c r="H165" i="4"/>
  <c r="E165" i="4"/>
  <c r="F165" i="4" s="1"/>
  <c r="C166" i="4" s="1"/>
  <c r="D166" i="4" s="1"/>
  <c r="A167" i="4"/>
  <c r="H146" i="1"/>
  <c r="E146" i="1"/>
  <c r="F146" i="1" s="1"/>
  <c r="C147" i="1" s="1"/>
  <c r="D147" i="1" s="1"/>
  <c r="J166" i="4" l="1"/>
  <c r="K166" i="4" s="1"/>
  <c r="H166" i="4"/>
  <c r="E166" i="4"/>
  <c r="F166" i="4" s="1"/>
  <c r="C167" i="4" s="1"/>
  <c r="D167" i="4" s="1"/>
  <c r="A168" i="4"/>
  <c r="J147" i="1"/>
  <c r="K147" i="1" s="1"/>
  <c r="H147" i="1"/>
  <c r="E147" i="1"/>
  <c r="F147" i="1" s="1"/>
  <c r="C148" i="1" s="1"/>
  <c r="D148" i="1" s="1"/>
  <c r="H167" i="4" l="1"/>
  <c r="J167" i="4"/>
  <c r="K167" i="4" s="1"/>
  <c r="E167" i="4"/>
  <c r="F167" i="4" s="1"/>
  <c r="C168" i="4" s="1"/>
  <c r="D168" i="4" s="1"/>
  <c r="A169" i="4"/>
  <c r="J148" i="1"/>
  <c r="K148" i="1" s="1"/>
  <c r="H148" i="1"/>
  <c r="E148" i="1"/>
  <c r="F148" i="1" s="1"/>
  <c r="C149" i="1" s="1"/>
  <c r="D149" i="1" s="1"/>
  <c r="J168" i="4" l="1"/>
  <c r="K168" i="4" s="1"/>
  <c r="H168" i="4"/>
  <c r="E168" i="4"/>
  <c r="F168" i="4" s="1"/>
  <c r="C169" i="4" s="1"/>
  <c r="A170" i="4"/>
  <c r="D169" i="4"/>
  <c r="J149" i="1"/>
  <c r="K149" i="1" s="1"/>
  <c r="H149" i="1"/>
  <c r="E149" i="1"/>
  <c r="F149" i="1" s="1"/>
  <c r="C150" i="1" s="1"/>
  <c r="D150" i="1" s="1"/>
  <c r="A171" i="4" l="1"/>
  <c r="D170" i="4"/>
  <c r="J169" i="4"/>
  <c r="K169" i="4" s="1"/>
  <c r="H169" i="4"/>
  <c r="E169" i="4"/>
  <c r="F169" i="4" s="1"/>
  <c r="C170" i="4" s="1"/>
  <c r="J150" i="1"/>
  <c r="K150" i="1" s="1"/>
  <c r="H150" i="1"/>
  <c r="E150" i="1"/>
  <c r="F150" i="1" s="1"/>
  <c r="C151" i="1" s="1"/>
  <c r="D151" i="1" s="1"/>
  <c r="H170" i="4" l="1"/>
  <c r="J170" i="4"/>
  <c r="K170" i="4" s="1"/>
  <c r="E170" i="4"/>
  <c r="F170" i="4" s="1"/>
  <c r="C171" i="4" s="1"/>
  <c r="D171" i="4" s="1"/>
  <c r="A172" i="4"/>
  <c r="H151" i="1"/>
  <c r="J151" i="1"/>
  <c r="K151" i="1" s="1"/>
  <c r="E151" i="1"/>
  <c r="F151" i="1" s="1"/>
  <c r="C152" i="1" s="1"/>
  <c r="D152" i="1" s="1"/>
  <c r="H171" i="4" l="1"/>
  <c r="J171" i="4"/>
  <c r="K171" i="4" s="1"/>
  <c r="E171" i="4"/>
  <c r="F171" i="4" s="1"/>
  <c r="C172" i="4" s="1"/>
  <c r="D172" i="4" s="1"/>
  <c r="A173" i="4"/>
  <c r="H152" i="1"/>
  <c r="J152" i="1"/>
  <c r="K152" i="1" s="1"/>
  <c r="E152" i="1"/>
  <c r="F152" i="1" s="1"/>
  <c r="C153" i="1" s="1"/>
  <c r="D153" i="1" s="1"/>
  <c r="J153" i="1" s="1"/>
  <c r="K153" i="1" s="1"/>
  <c r="J172" i="4" l="1"/>
  <c r="K172" i="4" s="1"/>
  <c r="H172" i="4"/>
  <c r="E172" i="4"/>
  <c r="F172" i="4" s="1"/>
  <c r="C173" i="4" s="1"/>
  <c r="D173" i="4" s="1"/>
  <c r="A174" i="4"/>
  <c r="E153" i="1"/>
  <c r="F153" i="1" s="1"/>
  <c r="C154" i="1" s="1"/>
  <c r="D154" i="1" s="1"/>
  <c r="H153" i="1"/>
  <c r="J173" i="4" l="1"/>
  <c r="K173" i="4" s="1"/>
  <c r="H173" i="4"/>
  <c r="E173" i="4"/>
  <c r="F173" i="4" s="1"/>
  <c r="C174" i="4" s="1"/>
  <c r="D174" i="4" s="1"/>
  <c r="A175" i="4"/>
  <c r="J154" i="1"/>
  <c r="K154" i="1" s="1"/>
  <c r="H154" i="1"/>
  <c r="E154" i="1"/>
  <c r="F154" i="1" s="1"/>
  <c r="C155" i="1" s="1"/>
  <c r="D155" i="1" s="1"/>
  <c r="J174" i="4" l="1"/>
  <c r="K174" i="4" s="1"/>
  <c r="H174" i="4"/>
  <c r="E174" i="4"/>
  <c r="F174" i="4" s="1"/>
  <c r="C175" i="4" s="1"/>
  <c r="D175" i="4" s="1"/>
  <c r="A176" i="4"/>
  <c r="H155" i="1"/>
  <c r="J155" i="1"/>
  <c r="K155" i="1" s="1"/>
  <c r="E155" i="1"/>
  <c r="F155" i="1" s="1"/>
  <c r="C156" i="1" s="1"/>
  <c r="D156" i="1" s="1"/>
  <c r="J175" i="4" l="1"/>
  <c r="K175" i="4" s="1"/>
  <c r="H175" i="4"/>
  <c r="E175" i="4"/>
  <c r="F175" i="4" s="1"/>
  <c r="C176" i="4" s="1"/>
  <c r="A177" i="4"/>
  <c r="D176" i="4"/>
  <c r="J156" i="1"/>
  <c r="K156" i="1" s="1"/>
  <c r="H156" i="1"/>
  <c r="E156" i="1"/>
  <c r="F156" i="1" s="1"/>
  <c r="C157" i="1" s="1"/>
  <c r="D157" i="1" s="1"/>
  <c r="J176" i="4" l="1"/>
  <c r="K176" i="4" s="1"/>
  <c r="H176" i="4"/>
  <c r="E176" i="4"/>
  <c r="F176" i="4" s="1"/>
  <c r="C177" i="4" s="1"/>
  <c r="A178" i="4"/>
  <c r="D177" i="4"/>
  <c r="J157" i="1"/>
  <c r="K157" i="1" s="1"/>
  <c r="H157" i="1"/>
  <c r="E157" i="1"/>
  <c r="F157" i="1" s="1"/>
  <c r="C158" i="1" s="1"/>
  <c r="D158" i="1" s="1"/>
  <c r="A179" i="4" l="1"/>
  <c r="J177" i="4"/>
  <c r="K177" i="4" s="1"/>
  <c r="H177" i="4"/>
  <c r="E177" i="4"/>
  <c r="F177" i="4" s="1"/>
  <c r="C178" i="4" s="1"/>
  <c r="D178" i="4" s="1"/>
  <c r="J158" i="1"/>
  <c r="K158" i="1" s="1"/>
  <c r="H158" i="1"/>
  <c r="E158" i="1"/>
  <c r="F158" i="1" s="1"/>
  <c r="C159" i="1" s="1"/>
  <c r="D159" i="1" s="1"/>
  <c r="J178" i="4" l="1"/>
  <c r="K178" i="4" s="1"/>
  <c r="H178" i="4"/>
  <c r="E178" i="4"/>
  <c r="F178" i="4" s="1"/>
  <c r="C179" i="4" s="1"/>
  <c r="D179" i="4" s="1"/>
  <c r="A180" i="4"/>
  <c r="J159" i="1"/>
  <c r="K159" i="1" s="1"/>
  <c r="H159" i="1"/>
  <c r="E159" i="1"/>
  <c r="F159" i="1" s="1"/>
  <c r="C160" i="1" s="1"/>
  <c r="D160" i="1" s="1"/>
  <c r="J160" i="1" s="1"/>
  <c r="K160" i="1" s="1"/>
  <c r="J179" i="4" l="1"/>
  <c r="K179" i="4" s="1"/>
  <c r="H179" i="4"/>
  <c r="E179" i="4"/>
  <c r="F179" i="4" s="1"/>
  <c r="C180" i="4" s="1"/>
  <c r="D180" i="4" s="1"/>
  <c r="A181" i="4"/>
  <c r="H160" i="1"/>
  <c r="E160" i="1"/>
  <c r="F160" i="1" s="1"/>
  <c r="C161" i="1" s="1"/>
  <c r="D161" i="1" s="1"/>
  <c r="J180" i="4" l="1"/>
  <c r="K180" i="4" s="1"/>
  <c r="H180" i="4"/>
  <c r="E180" i="4"/>
  <c r="F180" i="4" s="1"/>
  <c r="C181" i="4" s="1"/>
  <c r="D181" i="4" s="1"/>
  <c r="A182" i="4"/>
  <c r="J161" i="1"/>
  <c r="K161" i="1" s="1"/>
  <c r="H161" i="1"/>
  <c r="E161" i="1"/>
  <c r="F161" i="1" s="1"/>
  <c r="C162" i="1" s="1"/>
  <c r="D162" i="1" s="1"/>
  <c r="J181" i="4" l="1"/>
  <c r="K181" i="4" s="1"/>
  <c r="H181" i="4"/>
  <c r="E181" i="4"/>
  <c r="F181" i="4" s="1"/>
  <c r="C182" i="4" s="1"/>
  <c r="D182" i="4" s="1"/>
  <c r="A183" i="4"/>
  <c r="H162" i="1"/>
  <c r="J162" i="1"/>
  <c r="K162" i="1" s="1"/>
  <c r="E162" i="1"/>
  <c r="F162" i="1" s="1"/>
  <c r="C163" i="1" s="1"/>
  <c r="D163" i="1" s="1"/>
  <c r="J182" i="4" l="1"/>
  <c r="K182" i="4" s="1"/>
  <c r="H182" i="4"/>
  <c r="E182" i="4"/>
  <c r="F182" i="4" s="1"/>
  <c r="C183" i="4" s="1"/>
  <c r="A184" i="4"/>
  <c r="D183" i="4"/>
  <c r="J163" i="1"/>
  <c r="K163" i="1" s="1"/>
  <c r="H163" i="1"/>
  <c r="E163" i="1"/>
  <c r="F163" i="1" s="1"/>
  <c r="C164" i="1" s="1"/>
  <c r="D164" i="1" s="1"/>
  <c r="D184" i="4" l="1"/>
  <c r="A185" i="4"/>
  <c r="J183" i="4"/>
  <c r="K183" i="4" s="1"/>
  <c r="H183" i="4"/>
  <c r="E183" i="4"/>
  <c r="F183" i="4" s="1"/>
  <c r="C184" i="4" s="1"/>
  <c r="J164" i="1"/>
  <c r="K164" i="1" s="1"/>
  <c r="H164" i="1"/>
  <c r="E164" i="1"/>
  <c r="F164" i="1" s="1"/>
  <c r="C165" i="1" s="1"/>
  <c r="D165" i="1" s="1"/>
  <c r="A186" i="4" l="1"/>
  <c r="H184" i="4"/>
  <c r="J184" i="4"/>
  <c r="K184" i="4" s="1"/>
  <c r="E184" i="4"/>
  <c r="F184" i="4" s="1"/>
  <c r="C185" i="4" s="1"/>
  <c r="D185" i="4" s="1"/>
  <c r="J165" i="1"/>
  <c r="K165" i="1" s="1"/>
  <c r="H165" i="1"/>
  <c r="E165" i="1"/>
  <c r="F165" i="1" s="1"/>
  <c r="C166" i="1" s="1"/>
  <c r="D166" i="1" s="1"/>
  <c r="J185" i="4" l="1"/>
  <c r="K185" i="4" s="1"/>
  <c r="H185" i="4"/>
  <c r="E185" i="4"/>
  <c r="F185" i="4" s="1"/>
  <c r="C186" i="4" s="1"/>
  <c r="D186" i="4" s="1"/>
  <c r="A187" i="4"/>
  <c r="J166" i="1"/>
  <c r="K166" i="1" s="1"/>
  <c r="H166" i="1"/>
  <c r="E166" i="1"/>
  <c r="F166" i="1" s="1"/>
  <c r="C167" i="1" s="1"/>
  <c r="D167" i="1" s="1"/>
  <c r="J167" i="1" s="1"/>
  <c r="K167" i="1" s="1"/>
  <c r="J186" i="4" l="1"/>
  <c r="K186" i="4" s="1"/>
  <c r="H186" i="4"/>
  <c r="E186" i="4"/>
  <c r="F186" i="4" s="1"/>
  <c r="C187" i="4" s="1"/>
  <c r="D187" i="4" s="1"/>
  <c r="A188" i="4"/>
  <c r="H167" i="1"/>
  <c r="E167" i="1"/>
  <c r="F167" i="1" s="1"/>
  <c r="C168" i="1" s="1"/>
  <c r="D168" i="1" s="1"/>
  <c r="H187" i="4" l="1"/>
  <c r="J187" i="4"/>
  <c r="K187" i="4" s="1"/>
  <c r="E187" i="4"/>
  <c r="F187" i="4" s="1"/>
  <c r="C188" i="4" s="1"/>
  <c r="D188" i="4" s="1"/>
  <c r="A189" i="4"/>
  <c r="J168" i="1"/>
  <c r="K168" i="1" s="1"/>
  <c r="H168" i="1"/>
  <c r="E168" i="1"/>
  <c r="F168" i="1" s="1"/>
  <c r="C169" i="1" s="1"/>
  <c r="D169" i="1" s="1"/>
  <c r="J188" i="4" l="1"/>
  <c r="K188" i="4" s="1"/>
  <c r="H188" i="4"/>
  <c r="E188" i="4"/>
  <c r="F188" i="4" s="1"/>
  <c r="C189" i="4" s="1"/>
  <c r="D189" i="4" s="1"/>
  <c r="A190" i="4"/>
  <c r="H169" i="1"/>
  <c r="J169" i="1"/>
  <c r="K169" i="1" s="1"/>
  <c r="E169" i="1"/>
  <c r="F169" i="1" s="1"/>
  <c r="C170" i="1" s="1"/>
  <c r="D170" i="1" s="1"/>
  <c r="J189" i="4" l="1"/>
  <c r="K189" i="4" s="1"/>
  <c r="H189" i="4"/>
  <c r="E189" i="4"/>
  <c r="F189" i="4" s="1"/>
  <c r="C190" i="4" s="1"/>
  <c r="A191" i="4"/>
  <c r="D190" i="4"/>
  <c r="J170" i="1"/>
  <c r="K170" i="1" s="1"/>
  <c r="H170" i="1"/>
  <c r="E170" i="1"/>
  <c r="F170" i="1" s="1"/>
  <c r="C171" i="1" s="1"/>
  <c r="D171" i="1" s="1"/>
  <c r="H190" i="4" l="1"/>
  <c r="J190" i="4"/>
  <c r="K190" i="4" s="1"/>
  <c r="E190" i="4"/>
  <c r="F190" i="4" s="1"/>
  <c r="C191" i="4" s="1"/>
  <c r="D191" i="4"/>
  <c r="A192" i="4"/>
  <c r="J171" i="1"/>
  <c r="K171" i="1" s="1"/>
  <c r="H171" i="1"/>
  <c r="E171" i="1"/>
  <c r="F171" i="1" s="1"/>
  <c r="C172" i="1" s="1"/>
  <c r="D172" i="1" s="1"/>
  <c r="H191" i="4" l="1"/>
  <c r="J191" i="4"/>
  <c r="K191" i="4" s="1"/>
  <c r="E191" i="4"/>
  <c r="F191" i="4" s="1"/>
  <c r="C192" i="4" s="1"/>
  <c r="D192" i="4" s="1"/>
  <c r="A193" i="4"/>
  <c r="J172" i="1"/>
  <c r="K172" i="1" s="1"/>
  <c r="H172" i="1"/>
  <c r="E172" i="1"/>
  <c r="F172" i="1" s="1"/>
  <c r="C173" i="1" s="1"/>
  <c r="D173" i="1" s="1"/>
  <c r="J192" i="4" l="1"/>
  <c r="K192" i="4" s="1"/>
  <c r="H192" i="4"/>
  <c r="E192" i="4"/>
  <c r="F192" i="4" s="1"/>
  <c r="C193" i="4" s="1"/>
  <c r="D193" i="4" s="1"/>
  <c r="A194" i="4"/>
  <c r="H173" i="1"/>
  <c r="J173" i="1"/>
  <c r="K173" i="1" s="1"/>
  <c r="E173" i="1"/>
  <c r="F173" i="1" s="1"/>
  <c r="C174" i="1" s="1"/>
  <c r="D174" i="1" s="1"/>
  <c r="J174" i="1" s="1"/>
  <c r="K174" i="1" s="1"/>
  <c r="J193" i="4" l="1"/>
  <c r="K193" i="4" s="1"/>
  <c r="H193" i="4"/>
  <c r="E193" i="4"/>
  <c r="F193" i="4" s="1"/>
  <c r="C194" i="4" s="1"/>
  <c r="D194" i="4" s="1"/>
  <c r="A195" i="4"/>
  <c r="E174" i="1"/>
  <c r="F174" i="1" s="1"/>
  <c r="C175" i="1" s="1"/>
  <c r="D175" i="1" s="1"/>
  <c r="H174" i="1"/>
  <c r="J194" i="4" l="1"/>
  <c r="K194" i="4" s="1"/>
  <c r="H194" i="4"/>
  <c r="E194" i="4"/>
  <c r="F194" i="4" s="1"/>
  <c r="C195" i="4" s="1"/>
  <c r="D195" i="4" s="1"/>
  <c r="A196" i="4"/>
  <c r="J175" i="1"/>
  <c r="K175" i="1" s="1"/>
  <c r="H175" i="1"/>
  <c r="E175" i="1"/>
  <c r="F175" i="1" s="1"/>
  <c r="C176" i="1" s="1"/>
  <c r="D176" i="1" s="1"/>
  <c r="J195" i="4" l="1"/>
  <c r="K195" i="4" s="1"/>
  <c r="H195" i="4"/>
  <c r="E195" i="4"/>
  <c r="F195" i="4" s="1"/>
  <c r="C196" i="4" s="1"/>
  <c r="D196" i="4" s="1"/>
  <c r="A197" i="4"/>
  <c r="J176" i="1"/>
  <c r="K176" i="1" s="1"/>
  <c r="H176" i="1"/>
  <c r="E176" i="1"/>
  <c r="F176" i="1" s="1"/>
  <c r="C177" i="1" s="1"/>
  <c r="D177" i="1" s="1"/>
  <c r="J196" i="4" l="1"/>
  <c r="K196" i="4" s="1"/>
  <c r="H196" i="4"/>
  <c r="E196" i="4"/>
  <c r="F196" i="4" s="1"/>
  <c r="C197" i="4" s="1"/>
  <c r="A198" i="4"/>
  <c r="D197" i="4"/>
  <c r="J177" i="1"/>
  <c r="K177" i="1" s="1"/>
  <c r="H177" i="1"/>
  <c r="E177" i="1"/>
  <c r="F177" i="1" s="1"/>
  <c r="C178" i="1" s="1"/>
  <c r="D178" i="1" s="1"/>
  <c r="J197" i="4" l="1"/>
  <c r="K197" i="4" s="1"/>
  <c r="H197" i="4"/>
  <c r="E197" i="4"/>
  <c r="F197" i="4" s="1"/>
  <c r="C198" i="4" s="1"/>
  <c r="A199" i="4"/>
  <c r="D198" i="4"/>
  <c r="J178" i="1"/>
  <c r="K178" i="1" s="1"/>
  <c r="H178" i="1"/>
  <c r="E178" i="1"/>
  <c r="F178" i="1" s="1"/>
  <c r="C179" i="1" s="1"/>
  <c r="D179" i="1" s="1"/>
  <c r="J198" i="4" l="1"/>
  <c r="K198" i="4" s="1"/>
  <c r="H198" i="4"/>
  <c r="E198" i="4"/>
  <c r="F198" i="4" s="1"/>
  <c r="C199" i="4" s="1"/>
  <c r="D199" i="4" s="1"/>
  <c r="A200" i="4"/>
  <c r="J179" i="1"/>
  <c r="K179" i="1" s="1"/>
  <c r="H179" i="1"/>
  <c r="E179" i="1"/>
  <c r="F179" i="1" s="1"/>
  <c r="C180" i="1" s="1"/>
  <c r="D180" i="1" s="1"/>
  <c r="J199" i="4" l="1"/>
  <c r="K199" i="4" s="1"/>
  <c r="H199" i="4"/>
  <c r="E199" i="4"/>
  <c r="F199" i="4" s="1"/>
  <c r="C200" i="4" s="1"/>
  <c r="D200" i="4" s="1"/>
  <c r="A201" i="4"/>
  <c r="J180" i="1"/>
  <c r="K180" i="1" s="1"/>
  <c r="H180" i="1"/>
  <c r="E180" i="1"/>
  <c r="F180" i="1" s="1"/>
  <c r="C181" i="1" s="1"/>
  <c r="D181" i="1" s="1"/>
  <c r="J181" i="1" s="1"/>
  <c r="K181" i="1" s="1"/>
  <c r="J200" i="4" l="1"/>
  <c r="K200" i="4" s="1"/>
  <c r="H200" i="4"/>
  <c r="E200" i="4"/>
  <c r="F200" i="4" s="1"/>
  <c r="C201" i="4" s="1"/>
  <c r="D201" i="4" s="1"/>
  <c r="A202" i="4"/>
  <c r="H181" i="1"/>
  <c r="E181" i="1"/>
  <c r="F181" i="1" s="1"/>
  <c r="C182" i="1" s="1"/>
  <c r="D182" i="1" s="1"/>
  <c r="J201" i="4" l="1"/>
  <c r="K201" i="4" s="1"/>
  <c r="H201" i="4"/>
  <c r="E201" i="4"/>
  <c r="F201" i="4" s="1"/>
  <c r="C202" i="4" s="1"/>
  <c r="D202" i="4" s="1"/>
  <c r="A203" i="4"/>
  <c r="J182" i="1"/>
  <c r="K182" i="1" s="1"/>
  <c r="H182" i="1"/>
  <c r="E182" i="1"/>
  <c r="F182" i="1" s="1"/>
  <c r="C183" i="1" s="1"/>
  <c r="D183" i="1" s="1"/>
  <c r="J202" i="4" l="1"/>
  <c r="K202" i="4" s="1"/>
  <c r="H202" i="4"/>
  <c r="E202" i="4"/>
  <c r="F202" i="4" s="1"/>
  <c r="C203" i="4" s="1"/>
  <c r="D203" i="4" s="1"/>
  <c r="A204" i="4"/>
  <c r="H183" i="1"/>
  <c r="J183" i="1"/>
  <c r="K183" i="1" s="1"/>
  <c r="E183" i="1"/>
  <c r="F183" i="1" s="1"/>
  <c r="C184" i="1" s="1"/>
  <c r="D184" i="1" s="1"/>
  <c r="E184" i="1" s="1"/>
  <c r="F184" i="1" s="1"/>
  <c r="C185" i="1" s="1"/>
  <c r="D185" i="1" s="1"/>
  <c r="J203" i="4" l="1"/>
  <c r="K203" i="4" s="1"/>
  <c r="H203" i="4"/>
  <c r="E203" i="4"/>
  <c r="F203" i="4" s="1"/>
  <c r="C204" i="4" s="1"/>
  <c r="D204" i="4"/>
  <c r="A205" i="4"/>
  <c r="E185" i="1"/>
  <c r="F185" i="1" s="1"/>
  <c r="C186" i="1" s="1"/>
  <c r="D186" i="1" s="1"/>
  <c r="J184" i="1"/>
  <c r="K184" i="1" s="1"/>
  <c r="H184" i="1"/>
  <c r="H185" i="1" s="1"/>
  <c r="A206" i="4" l="1"/>
  <c r="D205" i="4"/>
  <c r="H204" i="4"/>
  <c r="J204" i="4"/>
  <c r="K204" i="4" s="1"/>
  <c r="E204" i="4"/>
  <c r="F204" i="4" s="1"/>
  <c r="C205" i="4" s="1"/>
  <c r="J185" i="1"/>
  <c r="K185" i="1" s="1"/>
  <c r="E186" i="1"/>
  <c r="F186" i="1" s="1"/>
  <c r="C187" i="1" s="1"/>
  <c r="D187" i="1" s="1"/>
  <c r="H187" i="1" s="1"/>
  <c r="H186" i="1"/>
  <c r="J205" i="4" l="1"/>
  <c r="K205" i="4" s="1"/>
  <c r="H205" i="4"/>
  <c r="E205" i="4"/>
  <c r="F205" i="4" s="1"/>
  <c r="C206" i="4" s="1"/>
  <c r="D206" i="4" s="1"/>
  <c r="A207" i="4"/>
  <c r="J186" i="1"/>
  <c r="K186" i="1" s="1"/>
  <c r="E187" i="1"/>
  <c r="F187" i="1" s="1"/>
  <c r="C188" i="1" s="1"/>
  <c r="D188" i="1" s="1"/>
  <c r="H188" i="1" s="1"/>
  <c r="J187" i="1"/>
  <c r="K187" i="1" s="1"/>
  <c r="J206" i="4" l="1"/>
  <c r="K206" i="4" s="1"/>
  <c r="H206" i="4"/>
  <c r="E206" i="4"/>
  <c r="F206" i="4" s="1"/>
  <c r="C207" i="4" s="1"/>
  <c r="D207" i="4" s="1"/>
  <c r="A208" i="4"/>
  <c r="J188" i="1"/>
  <c r="K188" i="1" s="1"/>
  <c r="E188" i="1"/>
  <c r="F188" i="1" s="1"/>
  <c r="C189" i="1" s="1"/>
  <c r="D189" i="1" s="1"/>
  <c r="E189" i="1" s="1"/>
  <c r="F189" i="1" s="1"/>
  <c r="C190" i="1" s="1"/>
  <c r="D190" i="1" s="1"/>
  <c r="E190" i="1" s="1"/>
  <c r="F190" i="1" s="1"/>
  <c r="C191" i="1" s="1"/>
  <c r="D191" i="1" s="1"/>
  <c r="E191" i="1" s="1"/>
  <c r="J207" i="4" l="1"/>
  <c r="K207" i="4" s="1"/>
  <c r="H207" i="4"/>
  <c r="E207" i="4"/>
  <c r="F207" i="4" s="1"/>
  <c r="C208" i="4" s="1"/>
  <c r="D208" i="4" s="1"/>
  <c r="A209" i="4"/>
  <c r="J189" i="1"/>
  <c r="K189" i="1" s="1"/>
  <c r="H189" i="1"/>
  <c r="H190" i="1" s="1"/>
  <c r="H191" i="1" s="1"/>
  <c r="F191" i="1"/>
  <c r="C192" i="1" s="1"/>
  <c r="D192" i="1" s="1"/>
  <c r="E192" i="1" s="1"/>
  <c r="J208" i="4" l="1"/>
  <c r="K208" i="4" s="1"/>
  <c r="H208" i="4"/>
  <c r="E208" i="4"/>
  <c r="F208" i="4" s="1"/>
  <c r="C209" i="4" s="1"/>
  <c r="D209" i="4" s="1"/>
  <c r="A210" i="4"/>
  <c r="J190" i="1"/>
  <c r="H192" i="1"/>
  <c r="F192" i="1"/>
  <c r="C193" i="1" s="1"/>
  <c r="D193" i="1" s="1"/>
  <c r="E193" i="1" s="1"/>
  <c r="J209" i="4" l="1"/>
  <c r="K209" i="4" s="1"/>
  <c r="H209" i="4"/>
  <c r="E209" i="4"/>
  <c r="F209" i="4" s="1"/>
  <c r="C210" i="4" s="1"/>
  <c r="D210" i="4" s="1"/>
  <c r="A211" i="4"/>
  <c r="K190" i="1"/>
  <c r="J191" i="1"/>
  <c r="H193" i="1"/>
  <c r="F193" i="1"/>
  <c r="C194" i="1" s="1"/>
  <c r="D194" i="1" s="1"/>
  <c r="H210" i="4" l="1"/>
  <c r="J210" i="4"/>
  <c r="K210" i="4" s="1"/>
  <c r="E210" i="4"/>
  <c r="F210" i="4" s="1"/>
  <c r="C211" i="4" s="1"/>
  <c r="D211" i="4"/>
  <c r="A212" i="4"/>
  <c r="K191" i="1"/>
  <c r="J192" i="1"/>
  <c r="E194" i="1"/>
  <c r="F194" i="1" s="1"/>
  <c r="C195" i="1" s="1"/>
  <c r="D195" i="1" s="1"/>
  <c r="H194" i="1"/>
  <c r="D212" i="4" l="1"/>
  <c r="A213" i="4"/>
  <c r="J211" i="4"/>
  <c r="K211" i="4" s="1"/>
  <c r="H211" i="4"/>
  <c r="E211" i="4"/>
  <c r="F211" i="4" s="1"/>
  <c r="C212" i="4" s="1"/>
  <c r="K192" i="1"/>
  <c r="J193" i="1"/>
  <c r="H195" i="1"/>
  <c r="E195" i="1"/>
  <c r="F195" i="1" s="1"/>
  <c r="C196" i="1" s="1"/>
  <c r="D196" i="1" s="1"/>
  <c r="A214" i="4" l="1"/>
  <c r="J212" i="4"/>
  <c r="K212" i="4" s="1"/>
  <c r="H212" i="4"/>
  <c r="E212" i="4"/>
  <c r="F212" i="4" s="1"/>
  <c r="C213" i="4" s="1"/>
  <c r="D213" i="4" s="1"/>
  <c r="K193" i="1"/>
  <c r="J194" i="1"/>
  <c r="H196" i="1"/>
  <c r="E196" i="1"/>
  <c r="F196" i="1" s="1"/>
  <c r="C197" i="1" s="1"/>
  <c r="D197" i="1" s="1"/>
  <c r="H197" i="1" s="1"/>
  <c r="J213" i="4" l="1"/>
  <c r="K213" i="4" s="1"/>
  <c r="H213" i="4"/>
  <c r="E213" i="4"/>
  <c r="F213" i="4" s="1"/>
  <c r="C214" i="4" s="1"/>
  <c r="D214" i="4" s="1"/>
  <c r="A215" i="4"/>
  <c r="K194" i="1"/>
  <c r="J195" i="1"/>
  <c r="E197" i="1"/>
  <c r="F197" i="1" s="1"/>
  <c r="C198" i="1" s="1"/>
  <c r="D198" i="1" s="1"/>
  <c r="J214" i="4" l="1"/>
  <c r="K214" i="4" s="1"/>
  <c r="H214" i="4"/>
  <c r="E214" i="4"/>
  <c r="F214" i="4" s="1"/>
  <c r="C215" i="4" s="1"/>
  <c r="D215" i="4" s="1"/>
  <c r="A216" i="4"/>
  <c r="K195" i="1"/>
  <c r="J196" i="1"/>
  <c r="H198" i="1"/>
  <c r="E198" i="1"/>
  <c r="F198" i="1" s="1"/>
  <c r="C199" i="1" s="1"/>
  <c r="D199" i="1" s="1"/>
  <c r="J215" i="4" l="1"/>
  <c r="K215" i="4" s="1"/>
  <c r="H215" i="4"/>
  <c r="E215" i="4"/>
  <c r="F215" i="4" s="1"/>
  <c r="C216" i="4" s="1"/>
  <c r="D216" i="4" s="1"/>
  <c r="A217" i="4"/>
  <c r="K196" i="1"/>
  <c r="J197" i="1"/>
  <c r="H199" i="1"/>
  <c r="E199" i="1"/>
  <c r="F199" i="1" s="1"/>
  <c r="C200" i="1" s="1"/>
  <c r="D200" i="1" s="1"/>
  <c r="J216" i="4" l="1"/>
  <c r="K216" i="4" s="1"/>
  <c r="H216" i="4"/>
  <c r="E216" i="4"/>
  <c r="F216" i="4" s="1"/>
  <c r="C217" i="4" s="1"/>
  <c r="D217" i="4" s="1"/>
  <c r="A218" i="4"/>
  <c r="K197" i="1"/>
  <c r="J198" i="1"/>
  <c r="H200" i="1"/>
  <c r="E200" i="1"/>
  <c r="F200" i="1" s="1"/>
  <c r="C201" i="1" s="1"/>
  <c r="D201" i="1" s="1"/>
  <c r="J217" i="4" l="1"/>
  <c r="K217" i="4" s="1"/>
  <c r="H217" i="4"/>
  <c r="E217" i="4"/>
  <c r="F217" i="4" s="1"/>
  <c r="C218" i="4" s="1"/>
  <c r="A219" i="4"/>
  <c r="D218" i="4"/>
  <c r="K198" i="1"/>
  <c r="J199" i="1"/>
  <c r="H201" i="1"/>
  <c r="E201" i="1"/>
  <c r="F201" i="1" s="1"/>
  <c r="C202" i="1" s="1"/>
  <c r="D202" i="1" s="1"/>
  <c r="J218" i="4" l="1"/>
  <c r="K218" i="4" s="1"/>
  <c r="H218" i="4"/>
  <c r="E218" i="4"/>
  <c r="F218" i="4" s="1"/>
  <c r="C219" i="4" s="1"/>
  <c r="A220" i="4"/>
  <c r="D219" i="4"/>
  <c r="K199" i="1"/>
  <c r="J200" i="1"/>
  <c r="H202" i="1"/>
  <c r="E202" i="1"/>
  <c r="F202" i="1" s="1"/>
  <c r="C203" i="1" s="1"/>
  <c r="D203" i="1" s="1"/>
  <c r="A221" i="4" l="1"/>
  <c r="J219" i="4"/>
  <c r="K219" i="4" s="1"/>
  <c r="H219" i="4"/>
  <c r="E219" i="4"/>
  <c r="F219" i="4" s="1"/>
  <c r="C220" i="4" s="1"/>
  <c r="D220" i="4" s="1"/>
  <c r="K200" i="1"/>
  <c r="J201" i="1"/>
  <c r="H203" i="1"/>
  <c r="E203" i="1"/>
  <c r="F203" i="1" s="1"/>
  <c r="C204" i="1" s="1"/>
  <c r="D204" i="1" s="1"/>
  <c r="J220" i="4" l="1"/>
  <c r="K220" i="4" s="1"/>
  <c r="H220" i="4"/>
  <c r="E220" i="4"/>
  <c r="F220" i="4" s="1"/>
  <c r="C221" i="4" s="1"/>
  <c r="D221" i="4" s="1"/>
  <c r="A222" i="4"/>
  <c r="K201" i="1"/>
  <c r="J202" i="1"/>
  <c r="E204" i="1"/>
  <c r="F204" i="1" s="1"/>
  <c r="C205" i="1" s="1"/>
  <c r="D205" i="1" s="1"/>
  <c r="H204" i="1"/>
  <c r="J221" i="4" l="1"/>
  <c r="K221" i="4" s="1"/>
  <c r="H221" i="4"/>
  <c r="E221" i="4"/>
  <c r="F221" i="4" s="1"/>
  <c r="C222" i="4" s="1"/>
  <c r="D222" i="4" s="1"/>
  <c r="A223" i="4"/>
  <c r="K202" i="1"/>
  <c r="J203" i="1"/>
  <c r="H205" i="1"/>
  <c r="E205" i="1"/>
  <c r="F205" i="1" s="1"/>
  <c r="C206" i="1" s="1"/>
  <c r="D206" i="1" s="1"/>
  <c r="J222" i="4" l="1"/>
  <c r="K222" i="4" s="1"/>
  <c r="H222" i="4"/>
  <c r="E222" i="4"/>
  <c r="F222" i="4" s="1"/>
  <c r="C223" i="4" s="1"/>
  <c r="D223" i="4" s="1"/>
  <c r="A224" i="4"/>
  <c r="K203" i="1"/>
  <c r="J204" i="1"/>
  <c r="E206" i="1"/>
  <c r="F206" i="1" s="1"/>
  <c r="C207" i="1" s="1"/>
  <c r="D207" i="1" s="1"/>
  <c r="H206" i="1"/>
  <c r="J223" i="4" l="1"/>
  <c r="K223" i="4" s="1"/>
  <c r="H223" i="4"/>
  <c r="E223" i="4"/>
  <c r="F223" i="4" s="1"/>
  <c r="C224" i="4" s="1"/>
  <c r="D224" i="4" s="1"/>
  <c r="A225" i="4"/>
  <c r="K204" i="1"/>
  <c r="J205" i="1"/>
  <c r="E207" i="1"/>
  <c r="F207" i="1" s="1"/>
  <c r="C208" i="1" s="1"/>
  <c r="D208" i="1" s="1"/>
  <c r="H207" i="1"/>
  <c r="H224" i="4" l="1"/>
  <c r="J224" i="4"/>
  <c r="K224" i="4" s="1"/>
  <c r="E224" i="4"/>
  <c r="F224" i="4" s="1"/>
  <c r="C225" i="4" s="1"/>
  <c r="A226" i="4"/>
  <c r="D225" i="4"/>
  <c r="K205" i="1"/>
  <c r="J206" i="1"/>
  <c r="H208" i="1"/>
  <c r="E208" i="1"/>
  <c r="F208" i="1" s="1"/>
  <c r="C209" i="1" s="1"/>
  <c r="D209" i="1" s="1"/>
  <c r="J225" i="4" l="1"/>
  <c r="K225" i="4" s="1"/>
  <c r="H225" i="4"/>
  <c r="E225" i="4"/>
  <c r="F225" i="4" s="1"/>
  <c r="C226" i="4" s="1"/>
  <c r="A227" i="4"/>
  <c r="D226" i="4"/>
  <c r="K206" i="1"/>
  <c r="J207" i="1"/>
  <c r="H209" i="1"/>
  <c r="E209" i="1"/>
  <c r="F209" i="1" s="1"/>
  <c r="C210" i="1" s="1"/>
  <c r="D210" i="1" s="1"/>
  <c r="A228" i="4" l="1"/>
  <c r="J226" i="4"/>
  <c r="K226" i="4" s="1"/>
  <c r="H226" i="4"/>
  <c r="E226" i="4"/>
  <c r="F226" i="4" s="1"/>
  <c r="C227" i="4" s="1"/>
  <c r="D227" i="4" s="1"/>
  <c r="K207" i="1"/>
  <c r="J208" i="1"/>
  <c r="H210" i="1"/>
  <c r="E210" i="1"/>
  <c r="F210" i="1" s="1"/>
  <c r="C211" i="1" s="1"/>
  <c r="D211" i="1" s="1"/>
  <c r="J227" i="4" l="1"/>
  <c r="K227" i="4" s="1"/>
  <c r="H227" i="4"/>
  <c r="E227" i="4"/>
  <c r="F227" i="4" s="1"/>
  <c r="C228" i="4" s="1"/>
  <c r="D228" i="4" s="1"/>
  <c r="A229" i="4"/>
  <c r="K208" i="1"/>
  <c r="J209" i="1"/>
  <c r="E211" i="1"/>
  <c r="F211" i="1" s="1"/>
  <c r="C212" i="1" s="1"/>
  <c r="D212" i="1" s="1"/>
  <c r="H211" i="1"/>
  <c r="J228" i="4" l="1"/>
  <c r="K228" i="4" s="1"/>
  <c r="H228" i="4"/>
  <c r="E228" i="4"/>
  <c r="F228" i="4" s="1"/>
  <c r="C229" i="4" s="1"/>
  <c r="D229" i="4" s="1"/>
  <c r="A230" i="4"/>
  <c r="K209" i="1"/>
  <c r="J210" i="1"/>
  <c r="E212" i="1"/>
  <c r="F212" i="1" s="1"/>
  <c r="C213" i="1" s="1"/>
  <c r="D213" i="1" s="1"/>
  <c r="H212" i="1"/>
  <c r="J229" i="4" l="1"/>
  <c r="K229" i="4" s="1"/>
  <c r="H229" i="4"/>
  <c r="E229" i="4"/>
  <c r="F229" i="4" s="1"/>
  <c r="C230" i="4" s="1"/>
  <c r="D230" i="4" s="1"/>
  <c r="A231" i="4"/>
  <c r="K210" i="1"/>
  <c r="J211" i="1"/>
  <c r="E213" i="1"/>
  <c r="F213" i="1" s="1"/>
  <c r="C214" i="1" s="1"/>
  <c r="D214" i="1" s="1"/>
  <c r="H213" i="1"/>
  <c r="H230" i="4" l="1"/>
  <c r="J230" i="4"/>
  <c r="K230" i="4" s="1"/>
  <c r="E230" i="4"/>
  <c r="F230" i="4" s="1"/>
  <c r="C231" i="4" s="1"/>
  <c r="D231" i="4" s="1"/>
  <c r="A232" i="4"/>
  <c r="K211" i="1"/>
  <c r="J212" i="1"/>
  <c r="E214" i="1"/>
  <c r="F214" i="1" s="1"/>
  <c r="C215" i="1" s="1"/>
  <c r="D215" i="1" s="1"/>
  <c r="H214" i="1"/>
  <c r="H231" i="4" l="1"/>
  <c r="J231" i="4"/>
  <c r="K231" i="4" s="1"/>
  <c r="E231" i="4"/>
  <c r="F231" i="4" s="1"/>
  <c r="C232" i="4" s="1"/>
  <c r="D232" i="4"/>
  <c r="A233" i="4"/>
  <c r="K212" i="1"/>
  <c r="J213" i="1"/>
  <c r="E215" i="1"/>
  <c r="F215" i="1" s="1"/>
  <c r="C216" i="1" s="1"/>
  <c r="D216" i="1" s="1"/>
  <c r="H215" i="1"/>
  <c r="J232" i="4" l="1"/>
  <c r="K232" i="4" s="1"/>
  <c r="H232" i="4"/>
  <c r="E232" i="4"/>
  <c r="F232" i="4" s="1"/>
  <c r="C233" i="4" s="1"/>
  <c r="D233" i="4"/>
  <c r="A234" i="4"/>
  <c r="K213" i="1"/>
  <c r="J214" i="1"/>
  <c r="H216" i="1"/>
  <c r="E216" i="1"/>
  <c r="F216" i="1" s="1"/>
  <c r="C217" i="1" s="1"/>
  <c r="D217" i="1" s="1"/>
  <c r="A235" i="4" l="1"/>
  <c r="J233" i="4"/>
  <c r="K233" i="4" s="1"/>
  <c r="H233" i="4"/>
  <c r="E233" i="4"/>
  <c r="F233" i="4" s="1"/>
  <c r="C234" i="4" s="1"/>
  <c r="D234" i="4" s="1"/>
  <c r="K214" i="1"/>
  <c r="J215" i="1"/>
  <c r="H217" i="1"/>
  <c r="E217" i="1"/>
  <c r="F217" i="1" s="1"/>
  <c r="C218" i="1" s="1"/>
  <c r="D218" i="1" s="1"/>
  <c r="J234" i="4" l="1"/>
  <c r="K234" i="4" s="1"/>
  <c r="H234" i="4"/>
  <c r="E234" i="4"/>
  <c r="F234" i="4" s="1"/>
  <c r="C235" i="4" s="1"/>
  <c r="D235" i="4" s="1"/>
  <c r="A236" i="4"/>
  <c r="K215" i="1"/>
  <c r="J216" i="1"/>
  <c r="H218" i="1"/>
  <c r="E218" i="1"/>
  <c r="F218" i="1" s="1"/>
  <c r="C219" i="1" s="1"/>
  <c r="D219" i="1" s="1"/>
  <c r="J235" i="4" l="1"/>
  <c r="K235" i="4" s="1"/>
  <c r="H235" i="4"/>
  <c r="E235" i="4"/>
  <c r="F235" i="4" s="1"/>
  <c r="C236" i="4" s="1"/>
  <c r="D236" i="4" s="1"/>
  <c r="A237" i="4"/>
  <c r="K216" i="1"/>
  <c r="J217" i="1"/>
  <c r="E219" i="1"/>
  <c r="F219" i="1" s="1"/>
  <c r="C220" i="1" s="1"/>
  <c r="D220" i="1" s="1"/>
  <c r="H219" i="1"/>
  <c r="J236" i="4" l="1"/>
  <c r="K236" i="4" s="1"/>
  <c r="H236" i="4"/>
  <c r="E236" i="4"/>
  <c r="F236" i="4" s="1"/>
  <c r="C237" i="4" s="1"/>
  <c r="D237" i="4" s="1"/>
  <c r="A238" i="4"/>
  <c r="K217" i="1"/>
  <c r="J218" i="1"/>
  <c r="E220" i="1"/>
  <c r="F220" i="1" s="1"/>
  <c r="C221" i="1" s="1"/>
  <c r="D221" i="1" s="1"/>
  <c r="H220" i="1"/>
  <c r="J237" i="4" l="1"/>
  <c r="K237" i="4" s="1"/>
  <c r="H237" i="4"/>
  <c r="E237" i="4"/>
  <c r="F237" i="4" s="1"/>
  <c r="C238" i="4" s="1"/>
  <c r="D238" i="4" s="1"/>
  <c r="A239" i="4"/>
  <c r="K218" i="1"/>
  <c r="J219" i="1"/>
  <c r="E221" i="1"/>
  <c r="F221" i="1" s="1"/>
  <c r="C222" i="1" s="1"/>
  <c r="D222" i="1" s="1"/>
  <c r="H221" i="1"/>
  <c r="J238" i="4" l="1"/>
  <c r="K238" i="4" s="1"/>
  <c r="H238" i="4"/>
  <c r="E238" i="4"/>
  <c r="F238" i="4" s="1"/>
  <c r="C239" i="4" s="1"/>
  <c r="A240" i="4"/>
  <c r="D239" i="4"/>
  <c r="K219" i="1"/>
  <c r="J220" i="1"/>
  <c r="H222" i="1"/>
  <c r="E222" i="1"/>
  <c r="F222" i="1" s="1"/>
  <c r="C223" i="1" s="1"/>
  <c r="D223" i="1" s="1"/>
  <c r="J239" i="4" l="1"/>
  <c r="K239" i="4" s="1"/>
  <c r="H239" i="4"/>
  <c r="E239" i="4"/>
  <c r="F239" i="4" s="1"/>
  <c r="C240" i="4" s="1"/>
  <c r="A241" i="4"/>
  <c r="D240" i="4"/>
  <c r="K220" i="1"/>
  <c r="J221" i="1"/>
  <c r="H223" i="1"/>
  <c r="E223" i="1"/>
  <c r="F223" i="1" s="1"/>
  <c r="C224" i="1" s="1"/>
  <c r="D224" i="1" s="1"/>
  <c r="A242" i="4" l="1"/>
  <c r="J240" i="4"/>
  <c r="K240" i="4" s="1"/>
  <c r="H240" i="4"/>
  <c r="E240" i="4"/>
  <c r="F240" i="4" s="1"/>
  <c r="C241" i="4" s="1"/>
  <c r="D241" i="4" s="1"/>
  <c r="K221" i="1"/>
  <c r="J222" i="1"/>
  <c r="H224" i="1"/>
  <c r="E224" i="1"/>
  <c r="F224" i="1" s="1"/>
  <c r="C225" i="1" s="1"/>
  <c r="D225" i="1" s="1"/>
  <c r="J241" i="4" l="1"/>
  <c r="K241" i="4" s="1"/>
  <c r="H241" i="4"/>
  <c r="E241" i="4"/>
  <c r="F241" i="4" s="1"/>
  <c r="C242" i="4" s="1"/>
  <c r="D242" i="4" s="1"/>
  <c r="A243" i="4"/>
  <c r="J223" i="1"/>
  <c r="K222" i="1"/>
  <c r="E225" i="1"/>
  <c r="F225" i="1" s="1"/>
  <c r="C226" i="1" s="1"/>
  <c r="D226" i="1" s="1"/>
  <c r="H225" i="1"/>
  <c r="H242" i="4" l="1"/>
  <c r="J242" i="4"/>
  <c r="K242" i="4" s="1"/>
  <c r="E242" i="4"/>
  <c r="F242" i="4" s="1"/>
  <c r="C243" i="4" s="1"/>
  <c r="D243" i="4" s="1"/>
  <c r="A244" i="4"/>
  <c r="K223" i="1"/>
  <c r="J224" i="1"/>
  <c r="E226" i="1"/>
  <c r="F226" i="1" s="1"/>
  <c r="C227" i="1" s="1"/>
  <c r="D227" i="1" s="1"/>
  <c r="H226" i="1"/>
  <c r="J243" i="4" l="1"/>
  <c r="K243" i="4" s="1"/>
  <c r="H243" i="4"/>
  <c r="E243" i="4"/>
  <c r="F243" i="4" s="1"/>
  <c r="C244" i="4" s="1"/>
  <c r="D244" i="4" s="1"/>
  <c r="A245" i="4"/>
  <c r="K224" i="1"/>
  <c r="J225" i="1"/>
  <c r="E227" i="1"/>
  <c r="F227" i="1" s="1"/>
  <c r="C228" i="1" s="1"/>
  <c r="D228" i="1" s="1"/>
  <c r="H227" i="1"/>
  <c r="H244" i="4" l="1"/>
  <c r="J244" i="4"/>
  <c r="K244" i="4" s="1"/>
  <c r="E244" i="4"/>
  <c r="F244" i="4" s="1"/>
  <c r="C245" i="4" s="1"/>
  <c r="D245" i="4" s="1"/>
  <c r="A246" i="4"/>
  <c r="K225" i="1"/>
  <c r="J226" i="1"/>
  <c r="E228" i="1"/>
  <c r="F228" i="1" s="1"/>
  <c r="C229" i="1" s="1"/>
  <c r="D229" i="1" s="1"/>
  <c r="H228" i="1"/>
  <c r="J245" i="4" l="1"/>
  <c r="K245" i="4" s="1"/>
  <c r="H245" i="4"/>
  <c r="E245" i="4"/>
  <c r="F245" i="4" s="1"/>
  <c r="C246" i="4" s="1"/>
  <c r="A247" i="4"/>
  <c r="D246" i="4"/>
  <c r="K226" i="1"/>
  <c r="J227" i="1"/>
  <c r="H229" i="1"/>
  <c r="E229" i="1"/>
  <c r="F229" i="1" s="1"/>
  <c r="C230" i="1" s="1"/>
  <c r="D230" i="1" s="1"/>
  <c r="A248" i="4" l="1"/>
  <c r="D247" i="4"/>
  <c r="J246" i="4"/>
  <c r="K246" i="4" s="1"/>
  <c r="H246" i="4"/>
  <c r="E246" i="4"/>
  <c r="F246" i="4" s="1"/>
  <c r="C247" i="4" s="1"/>
  <c r="K227" i="1"/>
  <c r="J228" i="1"/>
  <c r="H230" i="1"/>
  <c r="E230" i="1"/>
  <c r="F230" i="1" s="1"/>
  <c r="C231" i="1" s="1"/>
  <c r="D231" i="1" s="1"/>
  <c r="J247" i="4" l="1"/>
  <c r="K247" i="4" s="1"/>
  <c r="H247" i="4"/>
  <c r="E247" i="4"/>
  <c r="F247" i="4" s="1"/>
  <c r="C248" i="4" s="1"/>
  <c r="D248" i="4" s="1"/>
  <c r="A249" i="4"/>
  <c r="K228" i="1"/>
  <c r="J229" i="1"/>
  <c r="H231" i="1"/>
  <c r="E231" i="1"/>
  <c r="F231" i="1" s="1"/>
  <c r="C232" i="1" s="1"/>
  <c r="D232" i="1" s="1"/>
  <c r="J248" i="4" l="1"/>
  <c r="K248" i="4" s="1"/>
  <c r="H248" i="4"/>
  <c r="E248" i="4"/>
  <c r="F248" i="4" s="1"/>
  <c r="C249" i="4" s="1"/>
  <c r="D249" i="4" s="1"/>
  <c r="A250" i="4"/>
  <c r="J230" i="1"/>
  <c r="K229" i="1"/>
  <c r="E232" i="1"/>
  <c r="F232" i="1" s="1"/>
  <c r="C233" i="1" s="1"/>
  <c r="D233" i="1" s="1"/>
  <c r="H232" i="1"/>
  <c r="J249" i="4" l="1"/>
  <c r="K249" i="4" s="1"/>
  <c r="H249" i="4"/>
  <c r="E249" i="4"/>
  <c r="F249" i="4" s="1"/>
  <c r="C250" i="4" s="1"/>
  <c r="D250" i="4" s="1"/>
  <c r="A251" i="4"/>
  <c r="K230" i="1"/>
  <c r="J231" i="1"/>
  <c r="E233" i="1"/>
  <c r="F233" i="1" s="1"/>
  <c r="C234" i="1" s="1"/>
  <c r="D234" i="1" s="1"/>
  <c r="H233" i="1"/>
  <c r="H250" i="4" l="1"/>
  <c r="J250" i="4"/>
  <c r="K250" i="4" s="1"/>
  <c r="E250" i="4"/>
  <c r="F250" i="4" s="1"/>
  <c r="C251" i="4" s="1"/>
  <c r="D251" i="4" s="1"/>
  <c r="A252" i="4"/>
  <c r="K231" i="1"/>
  <c r="J232" i="1"/>
  <c r="E234" i="1"/>
  <c r="F234" i="1" s="1"/>
  <c r="C235" i="1" s="1"/>
  <c r="D235" i="1" s="1"/>
  <c r="H234" i="1"/>
  <c r="J251" i="4" l="1"/>
  <c r="K251" i="4" s="1"/>
  <c r="H251" i="4"/>
  <c r="E251" i="4"/>
  <c r="F251" i="4" s="1"/>
  <c r="C252" i="4" s="1"/>
  <c r="D252" i="4" s="1"/>
  <c r="A253" i="4"/>
  <c r="K232" i="1"/>
  <c r="J233" i="1"/>
  <c r="E235" i="1"/>
  <c r="F235" i="1" s="1"/>
  <c r="C236" i="1" s="1"/>
  <c r="D236" i="1" s="1"/>
  <c r="H235" i="1"/>
  <c r="J252" i="4" l="1"/>
  <c r="K252" i="4" s="1"/>
  <c r="H252" i="4"/>
  <c r="E252" i="4"/>
  <c r="F252" i="4" s="1"/>
  <c r="C253" i="4" s="1"/>
  <c r="D253" i="4"/>
  <c r="A254" i="4"/>
  <c r="K233" i="1"/>
  <c r="J234" i="1"/>
  <c r="E236" i="1"/>
  <c r="F236" i="1" s="1"/>
  <c r="C237" i="1" s="1"/>
  <c r="D237" i="1" s="1"/>
  <c r="H236" i="1"/>
  <c r="A255" i="4" l="1"/>
  <c r="D254" i="4"/>
  <c r="J253" i="4"/>
  <c r="K253" i="4" s="1"/>
  <c r="H253" i="4"/>
  <c r="E253" i="4"/>
  <c r="F253" i="4" s="1"/>
  <c r="C254" i="4" s="1"/>
  <c r="K234" i="1"/>
  <c r="J235" i="1"/>
  <c r="H237" i="1"/>
  <c r="E237" i="1"/>
  <c r="F237" i="1" s="1"/>
  <c r="C238" i="1" s="1"/>
  <c r="D238" i="1" s="1"/>
  <c r="J254" i="4" l="1"/>
  <c r="K254" i="4" s="1"/>
  <c r="H254" i="4"/>
  <c r="E254" i="4"/>
  <c r="F254" i="4" s="1"/>
  <c r="C255" i="4" s="1"/>
  <c r="D255" i="4" s="1"/>
  <c r="A256" i="4"/>
  <c r="K235" i="1"/>
  <c r="J236" i="1"/>
  <c r="H238" i="1"/>
  <c r="E238" i="1"/>
  <c r="F238" i="1" s="1"/>
  <c r="C239" i="1" s="1"/>
  <c r="D239" i="1" s="1"/>
  <c r="J255" i="4" l="1"/>
  <c r="K255" i="4" s="1"/>
  <c r="H255" i="4"/>
  <c r="E255" i="4"/>
  <c r="F255" i="4" s="1"/>
  <c r="C256" i="4" s="1"/>
  <c r="D256" i="4" s="1"/>
  <c r="A257" i="4"/>
  <c r="K236" i="1"/>
  <c r="J237" i="1"/>
  <c r="E239" i="1"/>
  <c r="F239" i="1" s="1"/>
  <c r="C240" i="1" s="1"/>
  <c r="D240" i="1" s="1"/>
  <c r="H239" i="1"/>
  <c r="J256" i="4" l="1"/>
  <c r="K256" i="4" s="1"/>
  <c r="H256" i="4"/>
  <c r="E256" i="4"/>
  <c r="F256" i="4" s="1"/>
  <c r="C257" i="4" s="1"/>
  <c r="D257" i="4" s="1"/>
  <c r="A258" i="4"/>
  <c r="K237" i="1"/>
  <c r="J238" i="1"/>
  <c r="E240" i="1"/>
  <c r="F240" i="1" s="1"/>
  <c r="C241" i="1" s="1"/>
  <c r="D241" i="1" s="1"/>
  <c r="H240" i="1"/>
  <c r="J257" i="4" l="1"/>
  <c r="K257" i="4" s="1"/>
  <c r="H257" i="4"/>
  <c r="E257" i="4"/>
  <c r="F257" i="4" s="1"/>
  <c r="C258" i="4" s="1"/>
  <c r="D258" i="4" s="1"/>
  <c r="A259" i="4"/>
  <c r="K238" i="1"/>
  <c r="J239" i="1"/>
  <c r="E241" i="1"/>
  <c r="F241" i="1" s="1"/>
  <c r="C242" i="1" s="1"/>
  <c r="D242" i="1" s="1"/>
  <c r="H241" i="1"/>
  <c r="J258" i="4" l="1"/>
  <c r="K258" i="4" s="1"/>
  <c r="H258" i="4"/>
  <c r="E258" i="4"/>
  <c r="F258" i="4" s="1"/>
  <c r="C259" i="4" s="1"/>
  <c r="D259" i="4" s="1"/>
  <c r="A260" i="4"/>
  <c r="K239" i="1"/>
  <c r="J240" i="1"/>
  <c r="E242" i="1"/>
  <c r="F242" i="1" s="1"/>
  <c r="C243" i="1" s="1"/>
  <c r="D243" i="1" s="1"/>
  <c r="H242" i="1"/>
  <c r="J259" i="4" l="1"/>
  <c r="K259" i="4" s="1"/>
  <c r="H259" i="4"/>
  <c r="E259" i="4"/>
  <c r="F259" i="4" s="1"/>
  <c r="C260" i="4" s="1"/>
  <c r="A261" i="4"/>
  <c r="D260" i="4"/>
  <c r="K240" i="1"/>
  <c r="J241" i="1"/>
  <c r="E243" i="1"/>
  <c r="F243" i="1" s="1"/>
  <c r="C244" i="1" s="1"/>
  <c r="D244" i="1" s="1"/>
  <c r="H243" i="1"/>
  <c r="J260" i="4" l="1"/>
  <c r="K260" i="4" s="1"/>
  <c r="H260" i="4"/>
  <c r="E260" i="4"/>
  <c r="F260" i="4" s="1"/>
  <c r="C261" i="4" s="1"/>
  <c r="A262" i="4"/>
  <c r="D261" i="4"/>
  <c r="K241" i="1"/>
  <c r="J242" i="1"/>
  <c r="H244" i="1"/>
  <c r="E244" i="1"/>
  <c r="F244" i="1" s="1"/>
  <c r="C245" i="1" s="1"/>
  <c r="D245" i="1" s="1"/>
  <c r="J261" i="4" l="1"/>
  <c r="K261" i="4" s="1"/>
  <c r="H261" i="4"/>
  <c r="E261" i="4"/>
  <c r="F261" i="4" s="1"/>
  <c r="C262" i="4" s="1"/>
  <c r="D262" i="4" s="1"/>
  <c r="A263" i="4"/>
  <c r="K242" i="1"/>
  <c r="J243" i="1"/>
  <c r="H245" i="1"/>
  <c r="E245" i="1"/>
  <c r="F245" i="1" s="1"/>
  <c r="C246" i="1" s="1"/>
  <c r="D246" i="1" s="1"/>
  <c r="H262" i="4" l="1"/>
  <c r="J262" i="4"/>
  <c r="K262" i="4" s="1"/>
  <c r="E262" i="4"/>
  <c r="F262" i="4" s="1"/>
  <c r="C263" i="4" s="1"/>
  <c r="D263" i="4" s="1"/>
  <c r="A264" i="4"/>
  <c r="J244" i="1"/>
  <c r="K243" i="1"/>
  <c r="E246" i="1"/>
  <c r="F246" i="1" s="1"/>
  <c r="C247" i="1" s="1"/>
  <c r="D247" i="1" s="1"/>
  <c r="H246" i="1"/>
  <c r="J263" i="4" l="1"/>
  <c r="K263" i="4" s="1"/>
  <c r="H263" i="4"/>
  <c r="E263" i="4"/>
  <c r="F263" i="4" s="1"/>
  <c r="C264" i="4" s="1"/>
  <c r="D264" i="4" s="1"/>
  <c r="A265" i="4"/>
  <c r="K244" i="1"/>
  <c r="J245" i="1"/>
  <c r="E247" i="1"/>
  <c r="F247" i="1" s="1"/>
  <c r="C248" i="1" s="1"/>
  <c r="D248" i="1" s="1"/>
  <c r="H247" i="1"/>
  <c r="H264" i="4" l="1"/>
  <c r="J264" i="4"/>
  <c r="K264" i="4" s="1"/>
  <c r="E264" i="4"/>
  <c r="F264" i="4" s="1"/>
  <c r="C265" i="4" s="1"/>
  <c r="D265" i="4" s="1"/>
  <c r="A266" i="4"/>
  <c r="K245" i="1"/>
  <c r="J246" i="1"/>
  <c r="E248" i="1"/>
  <c r="F248" i="1" s="1"/>
  <c r="C249" i="1" s="1"/>
  <c r="D249" i="1" s="1"/>
  <c r="H248" i="1"/>
  <c r="J265" i="4" l="1"/>
  <c r="K265" i="4" s="1"/>
  <c r="H265" i="4"/>
  <c r="E265" i="4"/>
  <c r="F265" i="4" s="1"/>
  <c r="C266" i="4" s="1"/>
  <c r="D266" i="4" s="1"/>
  <c r="A267" i="4"/>
  <c r="K246" i="1"/>
  <c r="J247" i="1"/>
  <c r="E249" i="1"/>
  <c r="F249" i="1" s="1"/>
  <c r="C250" i="1" s="1"/>
  <c r="D250" i="1" s="1"/>
  <c r="H249" i="1"/>
  <c r="J266" i="4" l="1"/>
  <c r="K266" i="4" s="1"/>
  <c r="H266" i="4"/>
  <c r="E266" i="4"/>
  <c r="F266" i="4" s="1"/>
  <c r="C267" i="4" s="1"/>
  <c r="A268" i="4"/>
  <c r="D267" i="4"/>
  <c r="K247" i="1"/>
  <c r="J248" i="1"/>
  <c r="E250" i="1"/>
  <c r="F250" i="1" s="1"/>
  <c r="C251" i="1" s="1"/>
  <c r="D251" i="1" s="1"/>
  <c r="H250" i="1"/>
  <c r="A269" i="4" l="1"/>
  <c r="D268" i="4"/>
  <c r="J267" i="4"/>
  <c r="K267" i="4" s="1"/>
  <c r="H267" i="4"/>
  <c r="E267" i="4"/>
  <c r="F267" i="4" s="1"/>
  <c r="C268" i="4" s="1"/>
  <c r="K248" i="1"/>
  <c r="J249" i="1"/>
  <c r="H251" i="1"/>
  <c r="E251" i="1"/>
  <c r="F251" i="1" s="1"/>
  <c r="C252" i="1" s="1"/>
  <c r="D252" i="1" s="1"/>
  <c r="J268" i="4" l="1"/>
  <c r="K268" i="4" s="1"/>
  <c r="H268" i="4"/>
  <c r="E268" i="4"/>
  <c r="F268" i="4" s="1"/>
  <c r="C269" i="4" s="1"/>
  <c r="D269" i="4" s="1"/>
  <c r="A270" i="4"/>
  <c r="K249" i="1"/>
  <c r="J250" i="1"/>
  <c r="H252" i="1"/>
  <c r="E252" i="1"/>
  <c r="F252" i="1" s="1"/>
  <c r="C253" i="1" s="1"/>
  <c r="D253" i="1" s="1"/>
  <c r="J269" i="4" l="1"/>
  <c r="K269" i="4" s="1"/>
  <c r="H269" i="4"/>
  <c r="E269" i="4"/>
  <c r="F269" i="4" s="1"/>
  <c r="C270" i="4" s="1"/>
  <c r="D270" i="4" s="1"/>
  <c r="A271" i="4"/>
  <c r="K250" i="1"/>
  <c r="J251" i="1"/>
  <c r="E253" i="1"/>
  <c r="F253" i="1" s="1"/>
  <c r="C254" i="1" s="1"/>
  <c r="D254" i="1" s="1"/>
  <c r="H253" i="1"/>
  <c r="H270" i="4" l="1"/>
  <c r="J270" i="4"/>
  <c r="K270" i="4" s="1"/>
  <c r="E270" i="4"/>
  <c r="F270" i="4" s="1"/>
  <c r="C271" i="4" s="1"/>
  <c r="D271" i="4" s="1"/>
  <c r="A272" i="4"/>
  <c r="K251" i="1"/>
  <c r="J252" i="1"/>
  <c r="E254" i="1"/>
  <c r="F254" i="1" s="1"/>
  <c r="C255" i="1" s="1"/>
  <c r="D255" i="1" s="1"/>
  <c r="H254" i="1"/>
  <c r="H271" i="4" l="1"/>
  <c r="J271" i="4"/>
  <c r="K271" i="4" s="1"/>
  <c r="E271" i="4"/>
  <c r="F271" i="4" s="1"/>
  <c r="C272" i="4" s="1"/>
  <c r="D272" i="4" s="1"/>
  <c r="A273" i="4"/>
  <c r="K252" i="1"/>
  <c r="J253" i="1"/>
  <c r="E255" i="1"/>
  <c r="F255" i="1" s="1"/>
  <c r="C256" i="1" s="1"/>
  <c r="D256" i="1" s="1"/>
  <c r="H255" i="1"/>
  <c r="J272" i="4" l="1"/>
  <c r="K272" i="4" s="1"/>
  <c r="H272" i="4"/>
  <c r="E272" i="4"/>
  <c r="F272" i="4" s="1"/>
  <c r="C273" i="4" s="1"/>
  <c r="D273" i="4" s="1"/>
  <c r="A274" i="4"/>
  <c r="K253" i="1"/>
  <c r="J254" i="1"/>
  <c r="E256" i="1"/>
  <c r="F256" i="1" s="1"/>
  <c r="C257" i="1" s="1"/>
  <c r="D257" i="1" s="1"/>
  <c r="H256" i="1"/>
  <c r="J273" i="4" l="1"/>
  <c r="K273" i="4" s="1"/>
  <c r="H273" i="4"/>
  <c r="E273" i="4"/>
  <c r="F273" i="4" s="1"/>
  <c r="C274" i="4" s="1"/>
  <c r="A275" i="4"/>
  <c r="D274" i="4"/>
  <c r="K254" i="1"/>
  <c r="J255" i="1"/>
  <c r="E257" i="1"/>
  <c r="F257" i="1" s="1"/>
  <c r="C258" i="1" s="1"/>
  <c r="D258" i="1" s="1"/>
  <c r="H257" i="1"/>
  <c r="D275" i="4" l="1"/>
  <c r="A276" i="4"/>
  <c r="J274" i="4"/>
  <c r="K274" i="4" s="1"/>
  <c r="H274" i="4"/>
  <c r="E274" i="4"/>
  <c r="F274" i="4" s="1"/>
  <c r="C275" i="4" s="1"/>
  <c r="K255" i="1"/>
  <c r="J256" i="1"/>
  <c r="H258" i="1"/>
  <c r="E258" i="1"/>
  <c r="F258" i="1" s="1"/>
  <c r="C259" i="1" s="1"/>
  <c r="D259" i="1" s="1"/>
  <c r="A277" i="4" l="1"/>
  <c r="J275" i="4"/>
  <c r="K275" i="4" s="1"/>
  <c r="H275" i="4"/>
  <c r="E275" i="4"/>
  <c r="F275" i="4" s="1"/>
  <c r="C276" i="4" s="1"/>
  <c r="D276" i="4" s="1"/>
  <c r="K256" i="1"/>
  <c r="J257" i="1"/>
  <c r="H259" i="1"/>
  <c r="E259" i="1"/>
  <c r="F259" i="1" s="1"/>
  <c r="C260" i="1" s="1"/>
  <c r="D260" i="1" s="1"/>
  <c r="J276" i="4" l="1"/>
  <c r="K276" i="4" s="1"/>
  <c r="H276" i="4"/>
  <c r="E276" i="4"/>
  <c r="F276" i="4" s="1"/>
  <c r="C277" i="4" s="1"/>
  <c r="D277" i="4" s="1"/>
  <c r="A278" i="4"/>
  <c r="J258" i="1"/>
  <c r="K257" i="1"/>
  <c r="E260" i="1"/>
  <c r="F260" i="1" s="1"/>
  <c r="C261" i="1" s="1"/>
  <c r="D261" i="1" s="1"/>
  <c r="H260" i="1"/>
  <c r="J277" i="4" l="1"/>
  <c r="K277" i="4" s="1"/>
  <c r="H277" i="4"/>
  <c r="E277" i="4"/>
  <c r="F277" i="4" s="1"/>
  <c r="C278" i="4" s="1"/>
  <c r="D278" i="4" s="1"/>
  <c r="A279" i="4"/>
  <c r="K258" i="1"/>
  <c r="J259" i="1"/>
  <c r="E261" i="1"/>
  <c r="F261" i="1" s="1"/>
  <c r="C262" i="1" s="1"/>
  <c r="D262" i="1" s="1"/>
  <c r="H261" i="1"/>
  <c r="J278" i="4" l="1"/>
  <c r="K278" i="4" s="1"/>
  <c r="H278" i="4"/>
  <c r="E278" i="4"/>
  <c r="F278" i="4" s="1"/>
  <c r="C279" i="4" s="1"/>
  <c r="D279" i="4" s="1"/>
  <c r="A280" i="4"/>
  <c r="K259" i="1"/>
  <c r="J260" i="1"/>
  <c r="E262" i="1"/>
  <c r="F262" i="1" s="1"/>
  <c r="C263" i="1" s="1"/>
  <c r="D263" i="1" s="1"/>
  <c r="H262" i="1"/>
  <c r="J279" i="4" l="1"/>
  <c r="K279" i="4" s="1"/>
  <c r="H279" i="4"/>
  <c r="E279" i="4"/>
  <c r="F279" i="4" s="1"/>
  <c r="C280" i="4" s="1"/>
  <c r="D280" i="4" s="1"/>
  <c r="A281" i="4"/>
  <c r="K260" i="1"/>
  <c r="J261" i="1"/>
  <c r="E263" i="1"/>
  <c r="F263" i="1" s="1"/>
  <c r="C264" i="1" s="1"/>
  <c r="D264" i="1" s="1"/>
  <c r="H263" i="1"/>
  <c r="J280" i="4" l="1"/>
  <c r="K280" i="4" s="1"/>
  <c r="H280" i="4"/>
  <c r="E280" i="4"/>
  <c r="F280" i="4" s="1"/>
  <c r="C281" i="4" s="1"/>
  <c r="A282" i="4"/>
  <c r="D281" i="4"/>
  <c r="K261" i="1"/>
  <c r="J262" i="1"/>
  <c r="E264" i="1"/>
  <c r="F264" i="1" s="1"/>
  <c r="C265" i="1" s="1"/>
  <c r="D265" i="1" s="1"/>
  <c r="H264" i="1"/>
  <c r="J281" i="4" l="1"/>
  <c r="K281" i="4" s="1"/>
  <c r="H281" i="4"/>
  <c r="E281" i="4"/>
  <c r="F281" i="4" s="1"/>
  <c r="C282" i="4" s="1"/>
  <c r="D282" i="4"/>
  <c r="A283" i="4"/>
  <c r="K262" i="1"/>
  <c r="J263" i="1"/>
  <c r="H265" i="1"/>
  <c r="E265" i="1"/>
  <c r="F265" i="1" s="1"/>
  <c r="C266" i="1" s="1"/>
  <c r="D266" i="1" s="1"/>
  <c r="A284" i="4" l="1"/>
  <c r="J282" i="4"/>
  <c r="K282" i="4" s="1"/>
  <c r="H282" i="4"/>
  <c r="E282" i="4"/>
  <c r="F282" i="4" s="1"/>
  <c r="C283" i="4" s="1"/>
  <c r="D283" i="4" s="1"/>
  <c r="K263" i="1"/>
  <c r="J264" i="1"/>
  <c r="H266" i="1"/>
  <c r="E266" i="1"/>
  <c r="F266" i="1" s="1"/>
  <c r="C267" i="1" s="1"/>
  <c r="D267" i="1" s="1"/>
  <c r="J283" i="4" l="1"/>
  <c r="K283" i="4" s="1"/>
  <c r="H283" i="4"/>
  <c r="E283" i="4"/>
  <c r="F283" i="4" s="1"/>
  <c r="C284" i="4" s="1"/>
  <c r="D284" i="4" s="1"/>
  <c r="A285" i="4"/>
  <c r="K264" i="1"/>
  <c r="J265" i="1"/>
  <c r="E267" i="1"/>
  <c r="F267" i="1" s="1"/>
  <c r="C268" i="1" s="1"/>
  <c r="D268" i="1" s="1"/>
  <c r="H267" i="1"/>
  <c r="H284" i="4" l="1"/>
  <c r="J284" i="4"/>
  <c r="K284" i="4" s="1"/>
  <c r="E284" i="4"/>
  <c r="F284" i="4" s="1"/>
  <c r="C285" i="4" s="1"/>
  <c r="D285" i="4" s="1"/>
  <c r="A286" i="4"/>
  <c r="K265" i="1"/>
  <c r="J266" i="1"/>
  <c r="E268" i="1"/>
  <c r="F268" i="1" s="1"/>
  <c r="C269" i="1" s="1"/>
  <c r="D269" i="1" s="1"/>
  <c r="H268" i="1"/>
  <c r="J285" i="4" l="1"/>
  <c r="K285" i="4" s="1"/>
  <c r="H285" i="4"/>
  <c r="E285" i="4"/>
  <c r="F285" i="4" s="1"/>
  <c r="C286" i="4" s="1"/>
  <c r="D286" i="4" s="1"/>
  <c r="A287" i="4"/>
  <c r="K266" i="1"/>
  <c r="J267" i="1"/>
  <c r="E269" i="1"/>
  <c r="F269" i="1" s="1"/>
  <c r="C270" i="1" s="1"/>
  <c r="D270" i="1" s="1"/>
  <c r="H269" i="1"/>
  <c r="J286" i="4" l="1"/>
  <c r="K286" i="4" s="1"/>
  <c r="H286" i="4"/>
  <c r="E286" i="4"/>
  <c r="F286" i="4" s="1"/>
  <c r="C287" i="4" s="1"/>
  <c r="D287" i="4" s="1"/>
  <c r="A288" i="4"/>
  <c r="K267" i="1"/>
  <c r="J268" i="1"/>
  <c r="E270" i="1"/>
  <c r="F270" i="1" s="1"/>
  <c r="C271" i="1" s="1"/>
  <c r="D271" i="1" s="1"/>
  <c r="H270" i="1"/>
  <c r="J287" i="4" l="1"/>
  <c r="K287" i="4" s="1"/>
  <c r="H287" i="4"/>
  <c r="E287" i="4"/>
  <c r="F287" i="4" s="1"/>
  <c r="C288" i="4" s="1"/>
  <c r="A289" i="4"/>
  <c r="D288" i="4"/>
  <c r="K268" i="1"/>
  <c r="J269" i="1"/>
  <c r="E271" i="1"/>
  <c r="F271" i="1" s="1"/>
  <c r="C272" i="1" s="1"/>
  <c r="D272" i="1" s="1"/>
  <c r="H271" i="1"/>
  <c r="J288" i="4" l="1"/>
  <c r="K288" i="4" s="1"/>
  <c r="H288" i="4"/>
  <c r="E288" i="4"/>
  <c r="F288" i="4" s="1"/>
  <c r="C289" i="4" s="1"/>
  <c r="A290" i="4"/>
  <c r="D289" i="4"/>
  <c r="K269" i="1"/>
  <c r="J270" i="1"/>
  <c r="H272" i="1"/>
  <c r="E272" i="1"/>
  <c r="F272" i="1" s="1"/>
  <c r="C273" i="1" s="1"/>
  <c r="D273" i="1" s="1"/>
  <c r="J289" i="4" l="1"/>
  <c r="K289" i="4" s="1"/>
  <c r="H289" i="4"/>
  <c r="E289" i="4"/>
  <c r="F289" i="4" s="1"/>
  <c r="C290" i="4" s="1"/>
  <c r="D290" i="4" s="1"/>
  <c r="A291" i="4"/>
  <c r="K270" i="1"/>
  <c r="J271" i="1"/>
  <c r="H273" i="1"/>
  <c r="E273" i="1"/>
  <c r="F273" i="1" s="1"/>
  <c r="C274" i="1" s="1"/>
  <c r="D274" i="1" s="1"/>
  <c r="H290" i="4" l="1"/>
  <c r="J290" i="4"/>
  <c r="K290" i="4" s="1"/>
  <c r="E290" i="4"/>
  <c r="F290" i="4" s="1"/>
  <c r="C291" i="4" s="1"/>
  <c r="D291" i="4" s="1"/>
  <c r="A292" i="4"/>
  <c r="K271" i="1"/>
  <c r="J272" i="1"/>
  <c r="E274" i="1"/>
  <c r="F274" i="1" s="1"/>
  <c r="C275" i="1" s="1"/>
  <c r="D275" i="1" s="1"/>
  <c r="H274" i="1"/>
  <c r="J291" i="4" l="1"/>
  <c r="K291" i="4" s="1"/>
  <c r="H291" i="4"/>
  <c r="E291" i="4"/>
  <c r="F291" i="4" s="1"/>
  <c r="C292" i="4" s="1"/>
  <c r="D292" i="4" s="1"/>
  <c r="A293" i="4"/>
  <c r="K272" i="1"/>
  <c r="J273" i="1"/>
  <c r="E275" i="1"/>
  <c r="F275" i="1" s="1"/>
  <c r="C276" i="1" s="1"/>
  <c r="D276" i="1" s="1"/>
  <c r="H275" i="1"/>
  <c r="J292" i="4" l="1"/>
  <c r="K292" i="4" s="1"/>
  <c r="H292" i="4"/>
  <c r="E292" i="4"/>
  <c r="F292" i="4" s="1"/>
  <c r="C293" i="4" s="1"/>
  <c r="D293" i="4" s="1"/>
  <c r="A294" i="4"/>
  <c r="K273" i="1"/>
  <c r="J274" i="1"/>
  <c r="E276" i="1"/>
  <c r="F276" i="1" s="1"/>
  <c r="C277" i="1" s="1"/>
  <c r="D277" i="1" s="1"/>
  <c r="H276" i="1"/>
  <c r="J293" i="4" l="1"/>
  <c r="K293" i="4" s="1"/>
  <c r="H293" i="4"/>
  <c r="E293" i="4"/>
  <c r="F293" i="4" s="1"/>
  <c r="C294" i="4" s="1"/>
  <c r="D294" i="4" s="1"/>
  <c r="A295" i="4"/>
  <c r="K274" i="1"/>
  <c r="J275" i="1"/>
  <c r="E277" i="1"/>
  <c r="F277" i="1" s="1"/>
  <c r="C278" i="1" s="1"/>
  <c r="D278" i="1" s="1"/>
  <c r="H277" i="1"/>
  <c r="J294" i="4" l="1"/>
  <c r="K294" i="4" s="1"/>
  <c r="H294" i="4"/>
  <c r="E294" i="4"/>
  <c r="F294" i="4" s="1"/>
  <c r="C295" i="4" s="1"/>
  <c r="D295" i="4"/>
  <c r="A296" i="4"/>
  <c r="K275" i="1"/>
  <c r="J276" i="1"/>
  <c r="E278" i="1"/>
  <c r="F278" i="1" s="1"/>
  <c r="C279" i="1" s="1"/>
  <c r="D279" i="1" s="1"/>
  <c r="H278" i="1"/>
  <c r="J295" i="4" l="1"/>
  <c r="K295" i="4" s="1"/>
  <c r="H295" i="4"/>
  <c r="E295" i="4"/>
  <c r="F295" i="4" s="1"/>
  <c r="C296" i="4" s="1"/>
  <c r="A297" i="4"/>
  <c r="D296" i="4"/>
  <c r="K276" i="1"/>
  <c r="J277" i="1"/>
  <c r="H279" i="1"/>
  <c r="E279" i="1"/>
  <c r="F279" i="1" s="1"/>
  <c r="C280" i="1" s="1"/>
  <c r="D280" i="1" s="1"/>
  <c r="J296" i="4" l="1"/>
  <c r="K296" i="4" s="1"/>
  <c r="H296" i="4"/>
  <c r="E296" i="4"/>
  <c r="F296" i="4" s="1"/>
  <c r="C297" i="4" s="1"/>
  <c r="D297" i="4" s="1"/>
  <c r="A298" i="4"/>
  <c r="K277" i="1"/>
  <c r="J278" i="1"/>
  <c r="H280" i="1"/>
  <c r="E280" i="1"/>
  <c r="F280" i="1" s="1"/>
  <c r="C281" i="1" s="1"/>
  <c r="D281" i="1" s="1"/>
  <c r="J297" i="4" l="1"/>
  <c r="K297" i="4" s="1"/>
  <c r="H297" i="4"/>
  <c r="E297" i="4"/>
  <c r="F297" i="4" s="1"/>
  <c r="C298" i="4" s="1"/>
  <c r="D298" i="4" s="1"/>
  <c r="A299" i="4"/>
  <c r="K278" i="1"/>
  <c r="J279" i="1"/>
  <c r="H281" i="1"/>
  <c r="E281" i="1"/>
  <c r="F281" i="1" s="1"/>
  <c r="C282" i="1" s="1"/>
  <c r="D282" i="1" s="1"/>
  <c r="J298" i="4" l="1"/>
  <c r="K298" i="4" s="1"/>
  <c r="H298" i="4"/>
  <c r="E298" i="4"/>
  <c r="F298" i="4" s="1"/>
  <c r="C299" i="4" s="1"/>
  <c r="D299" i="4" s="1"/>
  <c r="A300" i="4"/>
  <c r="K279" i="1"/>
  <c r="J280" i="1"/>
  <c r="H282" i="1"/>
  <c r="E282" i="1"/>
  <c r="F282" i="1" s="1"/>
  <c r="C283" i="1" s="1"/>
  <c r="D283" i="1" s="1"/>
  <c r="J299" i="4" l="1"/>
  <c r="K299" i="4" s="1"/>
  <c r="H299" i="4"/>
  <c r="E299" i="4"/>
  <c r="F299" i="4" s="1"/>
  <c r="C300" i="4" s="1"/>
  <c r="D300" i="4" s="1"/>
  <c r="A301" i="4"/>
  <c r="K280" i="1"/>
  <c r="J281" i="1"/>
  <c r="H283" i="1"/>
  <c r="E283" i="1"/>
  <c r="F283" i="1" s="1"/>
  <c r="C284" i="1" s="1"/>
  <c r="D284" i="1" s="1"/>
  <c r="J300" i="4" l="1"/>
  <c r="K300" i="4" s="1"/>
  <c r="H300" i="4"/>
  <c r="E300" i="4"/>
  <c r="F300" i="4" s="1"/>
  <c r="C301" i="4" s="1"/>
  <c r="D301" i="4" s="1"/>
  <c r="A302" i="4"/>
  <c r="K281" i="1"/>
  <c r="J282" i="1"/>
  <c r="E284" i="1"/>
  <c r="F284" i="1" s="1"/>
  <c r="C285" i="1" s="1"/>
  <c r="D285" i="1" s="1"/>
  <c r="H284" i="1"/>
  <c r="J301" i="4" l="1"/>
  <c r="K301" i="4" s="1"/>
  <c r="H301" i="4"/>
  <c r="E301" i="4"/>
  <c r="F301" i="4" s="1"/>
  <c r="C302" i="4" s="1"/>
  <c r="D302" i="4"/>
  <c r="A303" i="4"/>
  <c r="K282" i="1"/>
  <c r="J283" i="1"/>
  <c r="H285" i="1"/>
  <c r="E285" i="1"/>
  <c r="F285" i="1" s="1"/>
  <c r="C286" i="1" s="1"/>
  <c r="D286" i="1" s="1"/>
  <c r="E286" i="1" s="1"/>
  <c r="F286" i="1" s="1"/>
  <c r="C287" i="1" s="1"/>
  <c r="D287" i="1" s="1"/>
  <c r="J302" i="4" l="1"/>
  <c r="K302" i="4" s="1"/>
  <c r="H302" i="4"/>
  <c r="E302" i="4"/>
  <c r="F302" i="4" s="1"/>
  <c r="C303" i="4" s="1"/>
  <c r="A304" i="4"/>
  <c r="D303" i="4"/>
  <c r="K283" i="1"/>
  <c r="J284" i="1"/>
  <c r="H286" i="1"/>
  <c r="H287" i="1" s="1"/>
  <c r="E287" i="1"/>
  <c r="F287" i="1" s="1"/>
  <c r="C288" i="1" s="1"/>
  <c r="D288" i="1" s="1"/>
  <c r="A305" i="4" l="1"/>
  <c r="J303" i="4"/>
  <c r="K303" i="4" s="1"/>
  <c r="H303" i="4"/>
  <c r="E303" i="4"/>
  <c r="F303" i="4" s="1"/>
  <c r="C304" i="4" s="1"/>
  <c r="D304" i="4" s="1"/>
  <c r="K284" i="1"/>
  <c r="J285" i="1"/>
  <c r="E288" i="1"/>
  <c r="F288" i="1" s="1"/>
  <c r="C289" i="1" s="1"/>
  <c r="D289" i="1" s="1"/>
  <c r="H288" i="1"/>
  <c r="H304" i="4" l="1"/>
  <c r="J304" i="4"/>
  <c r="K304" i="4" s="1"/>
  <c r="E304" i="4"/>
  <c r="F304" i="4" s="1"/>
  <c r="C305" i="4" s="1"/>
  <c r="D305" i="4" s="1"/>
  <c r="A306" i="4"/>
  <c r="K285" i="1"/>
  <c r="J286" i="1"/>
  <c r="E289" i="1"/>
  <c r="F289" i="1" s="1"/>
  <c r="C290" i="1" s="1"/>
  <c r="D290" i="1" s="1"/>
  <c r="H289" i="1"/>
  <c r="J305" i="4" l="1"/>
  <c r="K305" i="4" s="1"/>
  <c r="H305" i="4"/>
  <c r="E305" i="4"/>
  <c r="F305" i="4" s="1"/>
  <c r="C306" i="4" s="1"/>
  <c r="D306" i="4" s="1"/>
  <c r="A307" i="4"/>
  <c r="K286" i="1"/>
  <c r="J287" i="1"/>
  <c r="E290" i="1"/>
  <c r="F290" i="1" s="1"/>
  <c r="C291" i="1" s="1"/>
  <c r="D291" i="1" s="1"/>
  <c r="H290" i="1"/>
  <c r="J306" i="4" l="1"/>
  <c r="K306" i="4" s="1"/>
  <c r="H306" i="4"/>
  <c r="E306" i="4"/>
  <c r="F306" i="4" s="1"/>
  <c r="C307" i="4" s="1"/>
  <c r="D307" i="4" s="1"/>
  <c r="A308" i="4"/>
  <c r="K287" i="1"/>
  <c r="J288" i="1"/>
  <c r="E291" i="1"/>
  <c r="F291" i="1" s="1"/>
  <c r="C292" i="1" s="1"/>
  <c r="D292" i="1" s="1"/>
  <c r="H291" i="1"/>
  <c r="J307" i="4" l="1"/>
  <c r="K307" i="4" s="1"/>
  <c r="H307" i="4"/>
  <c r="E307" i="4"/>
  <c r="F307" i="4" s="1"/>
  <c r="C308" i="4" s="1"/>
  <c r="D308" i="4" s="1"/>
  <c r="A309" i="4"/>
  <c r="K288" i="1"/>
  <c r="J289" i="1"/>
  <c r="E292" i="1"/>
  <c r="F292" i="1" s="1"/>
  <c r="C293" i="1" s="1"/>
  <c r="D293" i="1" s="1"/>
  <c r="H292" i="1"/>
  <c r="J308" i="4" l="1"/>
  <c r="K308" i="4" s="1"/>
  <c r="H308" i="4"/>
  <c r="E308" i="4"/>
  <c r="F308" i="4" s="1"/>
  <c r="C309" i="4" s="1"/>
  <c r="A310" i="4"/>
  <c r="D309" i="4"/>
  <c r="K289" i="1"/>
  <c r="J290" i="1"/>
  <c r="H293" i="1"/>
  <c r="E293" i="1"/>
  <c r="F293" i="1" s="1"/>
  <c r="C294" i="1" s="1"/>
  <c r="D294" i="1" s="1"/>
  <c r="H309" i="4" l="1"/>
  <c r="J309" i="4"/>
  <c r="K309" i="4" s="1"/>
  <c r="E309" i="4"/>
  <c r="F309" i="4" s="1"/>
  <c r="C310" i="4" s="1"/>
  <c r="A311" i="4"/>
  <c r="D310" i="4"/>
  <c r="K290" i="1"/>
  <c r="J291" i="1"/>
  <c r="H294" i="1"/>
  <c r="E294" i="1"/>
  <c r="F294" i="1" s="1"/>
  <c r="C295" i="1" s="1"/>
  <c r="D295" i="1" s="1"/>
  <c r="J310" i="4" l="1"/>
  <c r="K310" i="4" s="1"/>
  <c r="H310" i="4"/>
  <c r="E310" i="4"/>
  <c r="F310" i="4" s="1"/>
  <c r="C311" i="4" s="1"/>
  <c r="D311" i="4" s="1"/>
  <c r="A312" i="4"/>
  <c r="K291" i="1"/>
  <c r="J292" i="1"/>
  <c r="E295" i="1"/>
  <c r="F295" i="1" s="1"/>
  <c r="C296" i="1" s="1"/>
  <c r="D296" i="1" s="1"/>
  <c r="H295" i="1"/>
  <c r="H311" i="4" l="1"/>
  <c r="J311" i="4"/>
  <c r="K311" i="4" s="1"/>
  <c r="E311" i="4"/>
  <c r="F311" i="4" s="1"/>
  <c r="C312" i="4" s="1"/>
  <c r="D312" i="4" s="1"/>
  <c r="A313" i="4"/>
  <c r="J293" i="1"/>
  <c r="K292" i="1"/>
  <c r="E296" i="1"/>
  <c r="F296" i="1" s="1"/>
  <c r="C297" i="1" s="1"/>
  <c r="D297" i="1" s="1"/>
  <c r="H296" i="1"/>
  <c r="J312" i="4" l="1"/>
  <c r="K312" i="4" s="1"/>
  <c r="H312" i="4"/>
  <c r="E312" i="4"/>
  <c r="F312" i="4" s="1"/>
  <c r="C313" i="4" s="1"/>
  <c r="D313" i="4" s="1"/>
  <c r="A314" i="4"/>
  <c r="K293" i="1"/>
  <c r="J294" i="1"/>
  <c r="E297" i="1"/>
  <c r="F297" i="1" s="1"/>
  <c r="C298" i="1" s="1"/>
  <c r="D298" i="1" s="1"/>
  <c r="H297" i="1"/>
  <c r="J313" i="4" l="1"/>
  <c r="K313" i="4" s="1"/>
  <c r="H313" i="4"/>
  <c r="E313" i="4"/>
  <c r="F313" i="4" s="1"/>
  <c r="C314" i="4" s="1"/>
  <c r="D314" i="4" s="1"/>
  <c r="A315" i="4"/>
  <c r="K294" i="1"/>
  <c r="J295" i="1"/>
  <c r="E298" i="1"/>
  <c r="F298" i="1" s="1"/>
  <c r="C299" i="1" s="1"/>
  <c r="D299" i="1" s="1"/>
  <c r="H298" i="1"/>
  <c r="J314" i="4" l="1"/>
  <c r="K314" i="4" s="1"/>
  <c r="H314" i="4"/>
  <c r="E314" i="4"/>
  <c r="F314" i="4" s="1"/>
  <c r="C315" i="4" s="1"/>
  <c r="D315" i="4" s="1"/>
  <c r="A316" i="4"/>
  <c r="K295" i="1"/>
  <c r="J296" i="1"/>
  <c r="E299" i="1"/>
  <c r="F299" i="1" s="1"/>
  <c r="C300" i="1" s="1"/>
  <c r="D300" i="1" s="1"/>
  <c r="H299" i="1"/>
  <c r="J315" i="4" l="1"/>
  <c r="K315" i="4" s="1"/>
  <c r="H315" i="4"/>
  <c r="E315" i="4"/>
  <c r="F315" i="4" s="1"/>
  <c r="C316" i="4" s="1"/>
  <c r="A317" i="4"/>
  <c r="D316" i="4"/>
  <c r="K296" i="1"/>
  <c r="J297" i="1"/>
  <c r="H300" i="1"/>
  <c r="E300" i="1"/>
  <c r="F300" i="1" s="1"/>
  <c r="C301" i="1" s="1"/>
  <c r="D301" i="1" s="1"/>
  <c r="A318" i="4" l="1"/>
  <c r="D317" i="4"/>
  <c r="J316" i="4"/>
  <c r="K316" i="4" s="1"/>
  <c r="H316" i="4"/>
  <c r="E316" i="4"/>
  <c r="F316" i="4" s="1"/>
  <c r="C317" i="4" s="1"/>
  <c r="K297" i="1"/>
  <c r="J298" i="1"/>
  <c r="H301" i="1"/>
  <c r="E301" i="1"/>
  <c r="F301" i="1" s="1"/>
  <c r="C302" i="1" s="1"/>
  <c r="D302" i="1" s="1"/>
  <c r="J317" i="4" l="1"/>
  <c r="K317" i="4" s="1"/>
  <c r="H317" i="4"/>
  <c r="E317" i="4"/>
  <c r="F317" i="4" s="1"/>
  <c r="C318" i="4" s="1"/>
  <c r="D318" i="4" s="1"/>
  <c r="A319" i="4"/>
  <c r="K298" i="1"/>
  <c r="J299" i="1"/>
  <c r="E302" i="1"/>
  <c r="F302" i="1" s="1"/>
  <c r="C303" i="1" s="1"/>
  <c r="D303" i="1" s="1"/>
  <c r="H302" i="1"/>
  <c r="J318" i="4" l="1"/>
  <c r="K318" i="4" s="1"/>
  <c r="H318" i="4"/>
  <c r="E318" i="4"/>
  <c r="F318" i="4" s="1"/>
  <c r="C319" i="4" s="1"/>
  <c r="D319" i="4" s="1"/>
  <c r="A320" i="4"/>
  <c r="J300" i="1"/>
  <c r="K299" i="1"/>
  <c r="E303" i="1"/>
  <c r="F303" i="1" s="1"/>
  <c r="C304" i="1" s="1"/>
  <c r="D304" i="1" s="1"/>
  <c r="H303" i="1"/>
  <c r="J319" i="4" l="1"/>
  <c r="K319" i="4" s="1"/>
  <c r="H319" i="4"/>
  <c r="E319" i="4"/>
  <c r="F319" i="4" s="1"/>
  <c r="C320" i="4" s="1"/>
  <c r="D320" i="4" s="1"/>
  <c r="A321" i="4"/>
  <c r="K300" i="1"/>
  <c r="J301" i="1"/>
  <c r="E304" i="1"/>
  <c r="F304" i="1" s="1"/>
  <c r="C305" i="1" s="1"/>
  <c r="D305" i="1" s="1"/>
  <c r="H304" i="1"/>
  <c r="J320" i="4" l="1"/>
  <c r="K320" i="4" s="1"/>
  <c r="H320" i="4"/>
  <c r="E320" i="4"/>
  <c r="F320" i="4" s="1"/>
  <c r="C321" i="4" s="1"/>
  <c r="D321" i="4" s="1"/>
  <c r="A322" i="4"/>
  <c r="K301" i="1"/>
  <c r="J302" i="1"/>
  <c r="E305" i="1"/>
  <c r="F305" i="1" s="1"/>
  <c r="C306" i="1" s="1"/>
  <c r="D306" i="1" s="1"/>
  <c r="H305" i="1"/>
  <c r="J321" i="4" l="1"/>
  <c r="K321" i="4" s="1"/>
  <c r="H321" i="4"/>
  <c r="E321" i="4"/>
  <c r="F321" i="4" s="1"/>
  <c r="C322" i="4" s="1"/>
  <c r="D322" i="4" s="1"/>
  <c r="A323" i="4"/>
  <c r="K302" i="1"/>
  <c r="J303" i="1"/>
  <c r="E306" i="1"/>
  <c r="F306" i="1" s="1"/>
  <c r="C307" i="1" s="1"/>
  <c r="D307" i="1" s="1"/>
  <c r="H306" i="1"/>
  <c r="J322" i="4" l="1"/>
  <c r="K322" i="4" s="1"/>
  <c r="H322" i="4"/>
  <c r="E322" i="4"/>
  <c r="F322" i="4" s="1"/>
  <c r="C323" i="4" s="1"/>
  <c r="A324" i="4"/>
  <c r="D323" i="4"/>
  <c r="K303" i="1"/>
  <c r="J304" i="1"/>
  <c r="H307" i="1"/>
  <c r="E307" i="1"/>
  <c r="F307" i="1" s="1"/>
  <c r="C308" i="1" s="1"/>
  <c r="D308" i="1" s="1"/>
  <c r="J323" i="4" l="1"/>
  <c r="K323" i="4" s="1"/>
  <c r="H323" i="4"/>
  <c r="E323" i="4"/>
  <c r="F323" i="4" s="1"/>
  <c r="C324" i="4" s="1"/>
  <c r="D324" i="4"/>
  <c r="A325" i="4"/>
  <c r="K304" i="1"/>
  <c r="J305" i="1"/>
  <c r="H308" i="1"/>
  <c r="E308" i="1"/>
  <c r="F308" i="1" s="1"/>
  <c r="C309" i="1" s="1"/>
  <c r="D309" i="1" s="1"/>
  <c r="H324" i="4" l="1"/>
  <c r="J324" i="4"/>
  <c r="K324" i="4" s="1"/>
  <c r="E324" i="4"/>
  <c r="F324" i="4" s="1"/>
  <c r="C325" i="4" s="1"/>
  <c r="D325" i="4" s="1"/>
  <c r="A326" i="4"/>
  <c r="K305" i="1"/>
  <c r="J306" i="1"/>
  <c r="H309" i="1"/>
  <c r="E309" i="1"/>
  <c r="F309" i="1" s="1"/>
  <c r="C310" i="1" s="1"/>
  <c r="D310" i="1" s="1"/>
  <c r="J325" i="4" l="1"/>
  <c r="K325" i="4" s="1"/>
  <c r="H325" i="4"/>
  <c r="E325" i="4"/>
  <c r="F325" i="4" s="1"/>
  <c r="C326" i="4" s="1"/>
  <c r="D326" i="4" s="1"/>
  <c r="A327" i="4"/>
  <c r="J307" i="1"/>
  <c r="K306" i="1"/>
  <c r="H310" i="1"/>
  <c r="E310" i="1"/>
  <c r="F310" i="1" s="1"/>
  <c r="C311" i="1" s="1"/>
  <c r="D311" i="1" s="1"/>
  <c r="J326" i="4" l="1"/>
  <c r="K326" i="4" s="1"/>
  <c r="H326" i="4"/>
  <c r="E326" i="4"/>
  <c r="F326" i="4" s="1"/>
  <c r="C327" i="4" s="1"/>
  <c r="D327" i="4" s="1"/>
  <c r="A328" i="4"/>
  <c r="K307" i="1"/>
  <c r="J308" i="1"/>
  <c r="H311" i="1"/>
  <c r="E311" i="1"/>
  <c r="F311" i="1" s="1"/>
  <c r="C312" i="1" s="1"/>
  <c r="D312" i="1" s="1"/>
  <c r="J327" i="4" l="1"/>
  <c r="K327" i="4" s="1"/>
  <c r="H327" i="4"/>
  <c r="E327" i="4"/>
  <c r="F327" i="4" s="1"/>
  <c r="C328" i="4" s="1"/>
  <c r="D328" i="4" s="1"/>
  <c r="A329" i="4"/>
  <c r="K308" i="1"/>
  <c r="J309" i="1"/>
  <c r="E312" i="1"/>
  <c r="F312" i="1" s="1"/>
  <c r="C313" i="1" s="1"/>
  <c r="D313" i="1" s="1"/>
  <c r="H312" i="1"/>
  <c r="J328" i="4" l="1"/>
  <c r="K328" i="4" s="1"/>
  <c r="H328" i="4"/>
  <c r="E328" i="4"/>
  <c r="F328" i="4" s="1"/>
  <c r="C329" i="4" s="1"/>
  <c r="D329" i="4" s="1"/>
  <c r="A330" i="4"/>
  <c r="K309" i="1"/>
  <c r="J310" i="1"/>
  <c r="H313" i="1"/>
  <c r="E313" i="1"/>
  <c r="F313" i="1" s="1"/>
  <c r="C314" i="1" s="1"/>
  <c r="D314" i="1" s="1"/>
  <c r="H329" i="4" l="1"/>
  <c r="J329" i="4"/>
  <c r="K329" i="4" s="1"/>
  <c r="E329" i="4"/>
  <c r="F329" i="4" s="1"/>
  <c r="C330" i="4" s="1"/>
  <c r="A331" i="4"/>
  <c r="D330" i="4"/>
  <c r="K310" i="1"/>
  <c r="J311" i="1"/>
  <c r="H314" i="1"/>
  <c r="E314" i="1"/>
  <c r="F314" i="1" s="1"/>
  <c r="C315" i="1" s="1"/>
  <c r="D315" i="1" s="1"/>
  <c r="J330" i="4" l="1"/>
  <c r="K330" i="4" s="1"/>
  <c r="H330" i="4"/>
  <c r="E330" i="4"/>
  <c r="F330" i="4" s="1"/>
  <c r="C331" i="4" s="1"/>
  <c r="D331" i="4"/>
  <c r="A332" i="4"/>
  <c r="K311" i="1"/>
  <c r="J312" i="1"/>
  <c r="H315" i="1"/>
  <c r="E315" i="1"/>
  <c r="F315" i="1" s="1"/>
  <c r="C316" i="1" s="1"/>
  <c r="D316" i="1" s="1"/>
  <c r="J331" i="4" l="1"/>
  <c r="K331" i="4" s="1"/>
  <c r="H331" i="4"/>
  <c r="E331" i="4"/>
  <c r="F331" i="4" s="1"/>
  <c r="C332" i="4" s="1"/>
  <c r="D332" i="4" s="1"/>
  <c r="A333" i="4"/>
  <c r="K312" i="1"/>
  <c r="J313" i="1"/>
  <c r="H316" i="1"/>
  <c r="E316" i="1"/>
  <c r="F316" i="1" s="1"/>
  <c r="C317" i="1" s="1"/>
  <c r="D317" i="1" s="1"/>
  <c r="J332" i="4" l="1"/>
  <c r="K332" i="4" s="1"/>
  <c r="H332" i="4"/>
  <c r="E332" i="4"/>
  <c r="F332" i="4" s="1"/>
  <c r="C333" i="4" s="1"/>
  <c r="D333" i="4" s="1"/>
  <c r="A334" i="4"/>
  <c r="K313" i="1"/>
  <c r="J314" i="1"/>
  <c r="E317" i="1"/>
  <c r="F317" i="1" s="1"/>
  <c r="C318" i="1" s="1"/>
  <c r="D318" i="1" s="1"/>
  <c r="H317" i="1"/>
  <c r="H333" i="4" l="1"/>
  <c r="J333" i="4"/>
  <c r="K333" i="4" s="1"/>
  <c r="E333" i="4"/>
  <c r="F333" i="4" s="1"/>
  <c r="C334" i="4" s="1"/>
  <c r="D334" i="4" s="1"/>
  <c r="A335" i="4"/>
  <c r="K314" i="1"/>
  <c r="J315" i="1"/>
  <c r="H318" i="1"/>
  <c r="E318" i="1"/>
  <c r="F318" i="1" s="1"/>
  <c r="C319" i="1" s="1"/>
  <c r="D319" i="1" s="1"/>
  <c r="J334" i="4" l="1"/>
  <c r="K334" i="4" s="1"/>
  <c r="H334" i="4"/>
  <c r="E334" i="4"/>
  <c r="F334" i="4" s="1"/>
  <c r="C335" i="4" s="1"/>
  <c r="D335" i="4" s="1"/>
  <c r="A336" i="4"/>
  <c r="K315" i="1"/>
  <c r="J316" i="1"/>
  <c r="H319" i="1"/>
  <c r="E319" i="1"/>
  <c r="F319" i="1" s="1"/>
  <c r="C320" i="1" s="1"/>
  <c r="D320" i="1" s="1"/>
  <c r="J335" i="4" l="1"/>
  <c r="K335" i="4" s="1"/>
  <c r="H335" i="4"/>
  <c r="E335" i="4"/>
  <c r="F335" i="4" s="1"/>
  <c r="C336" i="4" s="1"/>
  <c r="D336" i="4" s="1"/>
  <c r="A337" i="4"/>
  <c r="K316" i="1"/>
  <c r="J317" i="1"/>
  <c r="E320" i="1"/>
  <c r="F320" i="1" s="1"/>
  <c r="C321" i="1" s="1"/>
  <c r="D321" i="1" s="1"/>
  <c r="H320" i="1"/>
  <c r="J336" i="4" l="1"/>
  <c r="K336" i="4" s="1"/>
  <c r="H336" i="4"/>
  <c r="E336" i="4"/>
  <c r="F336" i="4" s="1"/>
  <c r="C337" i="4" s="1"/>
  <c r="A338" i="4"/>
  <c r="D337" i="4"/>
  <c r="K317" i="1"/>
  <c r="J318" i="1"/>
  <c r="H321" i="1"/>
  <c r="E321" i="1"/>
  <c r="F321" i="1" s="1"/>
  <c r="C322" i="1" s="1"/>
  <c r="D322" i="1" s="1"/>
  <c r="J337" i="4" l="1"/>
  <c r="K337" i="4" s="1"/>
  <c r="H337" i="4"/>
  <c r="E337" i="4"/>
  <c r="F337" i="4" s="1"/>
  <c r="C338" i="4" s="1"/>
  <c r="A339" i="4"/>
  <c r="D338" i="4"/>
  <c r="K318" i="1"/>
  <c r="J319" i="1"/>
  <c r="E322" i="1"/>
  <c r="F322" i="1" s="1"/>
  <c r="C323" i="1" s="1"/>
  <c r="D323" i="1" s="1"/>
  <c r="H322" i="1"/>
  <c r="A340" i="4" l="1"/>
  <c r="J338" i="4"/>
  <c r="K338" i="4" s="1"/>
  <c r="H338" i="4"/>
  <c r="E338" i="4"/>
  <c r="F338" i="4" s="1"/>
  <c r="C339" i="4" s="1"/>
  <c r="D339" i="4" s="1"/>
  <c r="K319" i="1"/>
  <c r="J320" i="1"/>
  <c r="E323" i="1"/>
  <c r="F323" i="1" s="1"/>
  <c r="C324" i="1" s="1"/>
  <c r="D324" i="1" s="1"/>
  <c r="H323" i="1"/>
  <c r="J339" i="4" l="1"/>
  <c r="K339" i="4" s="1"/>
  <c r="H339" i="4"/>
  <c r="E339" i="4"/>
  <c r="F339" i="4" s="1"/>
  <c r="C340" i="4" s="1"/>
  <c r="D340" i="4" s="1"/>
  <c r="A341" i="4"/>
  <c r="K320" i="1"/>
  <c r="J321" i="1"/>
  <c r="E324" i="1"/>
  <c r="F324" i="1" s="1"/>
  <c r="C325" i="1" s="1"/>
  <c r="D325" i="1" s="1"/>
  <c r="H324" i="1"/>
  <c r="J340" i="4" l="1"/>
  <c r="K340" i="4" s="1"/>
  <c r="H340" i="4"/>
  <c r="E340" i="4"/>
  <c r="F340" i="4" s="1"/>
  <c r="C341" i="4" s="1"/>
  <c r="D341" i="4" s="1"/>
  <c r="A342" i="4"/>
  <c r="K321" i="1"/>
  <c r="J322" i="1"/>
  <c r="E325" i="1"/>
  <c r="F325" i="1" s="1"/>
  <c r="C326" i="1" s="1"/>
  <c r="D326" i="1" s="1"/>
  <c r="H325" i="1"/>
  <c r="J341" i="4" l="1"/>
  <c r="K341" i="4" s="1"/>
  <c r="H341" i="4"/>
  <c r="E341" i="4"/>
  <c r="F341" i="4" s="1"/>
  <c r="C342" i="4" s="1"/>
  <c r="D342" i="4" s="1"/>
  <c r="A343" i="4"/>
  <c r="K322" i="1"/>
  <c r="J323" i="1"/>
  <c r="E326" i="1"/>
  <c r="F326" i="1" s="1"/>
  <c r="C327" i="1" s="1"/>
  <c r="D327" i="1" s="1"/>
  <c r="H326" i="1"/>
  <c r="J342" i="4" l="1"/>
  <c r="K342" i="4" s="1"/>
  <c r="H342" i="4"/>
  <c r="E342" i="4"/>
  <c r="F342" i="4" s="1"/>
  <c r="C343" i="4" s="1"/>
  <c r="D343" i="4" s="1"/>
  <c r="A344" i="4"/>
  <c r="K323" i="1"/>
  <c r="J324" i="1"/>
  <c r="E327" i="1"/>
  <c r="F327" i="1" s="1"/>
  <c r="C328" i="1" s="1"/>
  <c r="D328" i="1" s="1"/>
  <c r="H327" i="1"/>
  <c r="J343" i="4" l="1"/>
  <c r="K343" i="4" s="1"/>
  <c r="H343" i="4"/>
  <c r="E343" i="4"/>
  <c r="F343" i="4" s="1"/>
  <c r="C344" i="4" s="1"/>
  <c r="D344" i="4"/>
  <c r="A345" i="4"/>
  <c r="K324" i="1"/>
  <c r="J325" i="1"/>
  <c r="H328" i="1"/>
  <c r="E328" i="1"/>
  <c r="F328" i="1" s="1"/>
  <c r="C329" i="1" s="1"/>
  <c r="D329" i="1" s="1"/>
  <c r="H344" i="4" l="1"/>
  <c r="J344" i="4"/>
  <c r="K344" i="4" s="1"/>
  <c r="E344" i="4"/>
  <c r="F344" i="4" s="1"/>
  <c r="C345" i="4" s="1"/>
  <c r="A346" i="4"/>
  <c r="D345" i="4"/>
  <c r="K325" i="1"/>
  <c r="J326" i="1"/>
  <c r="H329" i="1"/>
  <c r="E329" i="1"/>
  <c r="F329" i="1" s="1"/>
  <c r="C330" i="1" s="1"/>
  <c r="D330" i="1" s="1"/>
  <c r="J345" i="4" l="1"/>
  <c r="K345" i="4" s="1"/>
  <c r="H345" i="4"/>
  <c r="E345" i="4"/>
  <c r="F345" i="4" s="1"/>
  <c r="C346" i="4" s="1"/>
  <c r="D346" i="4" s="1"/>
  <c r="A347" i="4"/>
  <c r="K326" i="1"/>
  <c r="J327" i="1"/>
  <c r="H330" i="1"/>
  <c r="E330" i="1"/>
  <c r="F330" i="1" s="1"/>
  <c r="C331" i="1" s="1"/>
  <c r="D331" i="1" s="1"/>
  <c r="J346" i="4" l="1"/>
  <c r="K346" i="4" s="1"/>
  <c r="H346" i="4"/>
  <c r="E346" i="4"/>
  <c r="F346" i="4" s="1"/>
  <c r="C347" i="4" s="1"/>
  <c r="D347" i="4" s="1"/>
  <c r="A348" i="4"/>
  <c r="K327" i="1"/>
  <c r="J328" i="1"/>
  <c r="H331" i="1"/>
  <c r="E331" i="1"/>
  <c r="F331" i="1" s="1"/>
  <c r="C332" i="1" s="1"/>
  <c r="D332" i="1" s="1"/>
  <c r="J347" i="4" l="1"/>
  <c r="K347" i="4" s="1"/>
  <c r="H347" i="4"/>
  <c r="E347" i="4"/>
  <c r="F347" i="4" s="1"/>
  <c r="C348" i="4" s="1"/>
  <c r="D348" i="4" s="1"/>
  <c r="A349" i="4"/>
  <c r="K328" i="1"/>
  <c r="J329" i="1"/>
  <c r="H332" i="1"/>
  <c r="E332" i="1"/>
  <c r="F332" i="1" s="1"/>
  <c r="C333" i="1" s="1"/>
  <c r="D333" i="1" s="1"/>
  <c r="J348" i="4" l="1"/>
  <c r="K348" i="4" s="1"/>
  <c r="H348" i="4"/>
  <c r="E348" i="4"/>
  <c r="F348" i="4" s="1"/>
  <c r="C349" i="4" s="1"/>
  <c r="D349" i="4" s="1"/>
  <c r="A350" i="4"/>
  <c r="K329" i="1"/>
  <c r="J330" i="1"/>
  <c r="E333" i="1"/>
  <c r="F333" i="1" s="1"/>
  <c r="C334" i="1" s="1"/>
  <c r="D334" i="1" s="1"/>
  <c r="H333" i="1"/>
  <c r="J349" i="4" l="1"/>
  <c r="K349" i="4" s="1"/>
  <c r="H349" i="4"/>
  <c r="E349" i="4"/>
  <c r="F349" i="4" s="1"/>
  <c r="C350" i="4" s="1"/>
  <c r="D350" i="4" s="1"/>
  <c r="A351" i="4"/>
  <c r="K330" i="1"/>
  <c r="J331" i="1"/>
  <c r="E334" i="1"/>
  <c r="F334" i="1" s="1"/>
  <c r="C335" i="1" s="1"/>
  <c r="D335" i="1" s="1"/>
  <c r="H334" i="1"/>
  <c r="J350" i="4" l="1"/>
  <c r="K350" i="4" s="1"/>
  <c r="H350" i="4"/>
  <c r="E350" i="4"/>
  <c r="F350" i="4" s="1"/>
  <c r="C351" i="4" s="1"/>
  <c r="D351" i="4"/>
  <c r="A352" i="4"/>
  <c r="K331" i="1"/>
  <c r="J332" i="1"/>
  <c r="H335" i="1"/>
  <c r="E335" i="1"/>
  <c r="F335" i="1" s="1"/>
  <c r="C336" i="1" s="1"/>
  <c r="D336" i="1" s="1"/>
  <c r="A353" i="4" l="1"/>
  <c r="D352" i="4"/>
  <c r="J351" i="4"/>
  <c r="K351" i="4" s="1"/>
  <c r="H351" i="4"/>
  <c r="E351" i="4"/>
  <c r="F351" i="4" s="1"/>
  <c r="C352" i="4" s="1"/>
  <c r="K332" i="1"/>
  <c r="J333" i="1"/>
  <c r="H336" i="1"/>
  <c r="E336" i="1"/>
  <c r="F336" i="1" s="1"/>
  <c r="C337" i="1" s="1"/>
  <c r="D337" i="1" s="1"/>
  <c r="J352" i="4" l="1"/>
  <c r="K352" i="4" s="1"/>
  <c r="H352" i="4"/>
  <c r="E352" i="4"/>
  <c r="F352" i="4" s="1"/>
  <c r="C353" i="4" s="1"/>
  <c r="D353" i="4" s="1"/>
  <c r="A354" i="4"/>
  <c r="K333" i="1"/>
  <c r="J334" i="1"/>
  <c r="E337" i="1"/>
  <c r="F337" i="1" s="1"/>
  <c r="C338" i="1" s="1"/>
  <c r="D338" i="1" s="1"/>
  <c r="H337" i="1"/>
  <c r="J353" i="4" l="1"/>
  <c r="K353" i="4" s="1"/>
  <c r="H353" i="4"/>
  <c r="E353" i="4"/>
  <c r="F353" i="4" s="1"/>
  <c r="C354" i="4" s="1"/>
  <c r="D354" i="4" s="1"/>
  <c r="A355" i="4"/>
  <c r="J335" i="1"/>
  <c r="K334" i="1"/>
  <c r="H338" i="1"/>
  <c r="E338" i="1"/>
  <c r="F338" i="1" s="1"/>
  <c r="C339" i="1" s="1"/>
  <c r="D339" i="1" s="1"/>
  <c r="J354" i="4" l="1"/>
  <c r="K354" i="4" s="1"/>
  <c r="H354" i="4"/>
  <c r="E354" i="4"/>
  <c r="F354" i="4" s="1"/>
  <c r="C355" i="4" s="1"/>
  <c r="D355" i="4" s="1"/>
  <c r="A356" i="4"/>
  <c r="K335" i="1"/>
  <c r="J336" i="1"/>
  <c r="E339" i="1"/>
  <c r="F339" i="1" s="1"/>
  <c r="C340" i="1" s="1"/>
  <c r="D340" i="1" s="1"/>
  <c r="H339" i="1"/>
  <c r="J355" i="4" l="1"/>
  <c r="K355" i="4" s="1"/>
  <c r="H355" i="4"/>
  <c r="E355" i="4"/>
  <c r="F355" i="4" s="1"/>
  <c r="C356" i="4" s="1"/>
  <c r="D356" i="4" s="1"/>
  <c r="A357" i="4"/>
  <c r="K336" i="1"/>
  <c r="J337" i="1"/>
  <c r="H340" i="1"/>
  <c r="E340" i="1"/>
  <c r="F340" i="1" s="1"/>
  <c r="C341" i="1" s="1"/>
  <c r="D341" i="1" s="1"/>
  <c r="J356" i="4" l="1"/>
  <c r="K356" i="4" s="1"/>
  <c r="H356" i="4"/>
  <c r="E356" i="4"/>
  <c r="F356" i="4" s="1"/>
  <c r="C357" i="4" s="1"/>
  <c r="D357" i="4" s="1"/>
  <c r="A358" i="4"/>
  <c r="K337" i="1"/>
  <c r="J338" i="1"/>
  <c r="H341" i="1"/>
  <c r="E341" i="1"/>
  <c r="F341" i="1" s="1"/>
  <c r="C342" i="1" s="1"/>
  <c r="D342" i="1" s="1"/>
  <c r="J357" i="4" l="1"/>
  <c r="K357" i="4" s="1"/>
  <c r="H357" i="4"/>
  <c r="E357" i="4"/>
  <c r="F357" i="4" s="1"/>
  <c r="C358" i="4" s="1"/>
  <c r="A359" i="4"/>
  <c r="D358" i="4"/>
  <c r="K338" i="1"/>
  <c r="J339" i="1"/>
  <c r="H342" i="1"/>
  <c r="E342" i="1"/>
  <c r="F342" i="1" s="1"/>
  <c r="C343" i="1" s="1"/>
  <c r="D343" i="1" s="1"/>
  <c r="J358" i="4" l="1"/>
  <c r="K358" i="4" s="1"/>
  <c r="H358" i="4"/>
  <c r="E358" i="4"/>
  <c r="F358" i="4" s="1"/>
  <c r="C359" i="4" s="1"/>
  <c r="A360" i="4"/>
  <c r="D359" i="4"/>
  <c r="K339" i="1"/>
  <c r="J340" i="1"/>
  <c r="H343" i="1"/>
  <c r="E343" i="1"/>
  <c r="F343" i="1" s="1"/>
  <c r="C344" i="1" s="1"/>
  <c r="D344" i="1" s="1"/>
  <c r="J359" i="4" l="1"/>
  <c r="K359" i="4" s="1"/>
  <c r="H359" i="4"/>
  <c r="E359" i="4"/>
  <c r="F359" i="4" s="1"/>
  <c r="C360" i="4" s="1"/>
  <c r="D360" i="4" s="1"/>
  <c r="A361" i="4"/>
  <c r="K340" i="1"/>
  <c r="J341" i="1"/>
  <c r="E344" i="1"/>
  <c r="F344" i="1" s="1"/>
  <c r="C345" i="1" s="1"/>
  <c r="D345" i="1" s="1"/>
  <c r="H344" i="1"/>
  <c r="H360" i="4" l="1"/>
  <c r="J360" i="4"/>
  <c r="K360" i="4" s="1"/>
  <c r="E360" i="4"/>
  <c r="F360" i="4" s="1"/>
  <c r="C361" i="4" s="1"/>
  <c r="D361" i="4" s="1"/>
  <c r="A362" i="4"/>
  <c r="K341" i="1"/>
  <c r="J342" i="1"/>
  <c r="E345" i="1"/>
  <c r="F345" i="1" s="1"/>
  <c r="C346" i="1" s="1"/>
  <c r="D346" i="1" s="1"/>
  <c r="H345" i="1"/>
  <c r="J361" i="4" l="1"/>
  <c r="K361" i="4" s="1"/>
  <c r="H361" i="4"/>
  <c r="E361" i="4"/>
  <c r="F361" i="4" s="1"/>
  <c r="C362" i="4" s="1"/>
  <c r="D362" i="4" s="1"/>
  <c r="A363" i="4"/>
  <c r="K342" i="1"/>
  <c r="J343" i="1"/>
  <c r="H346" i="1"/>
  <c r="E346" i="1"/>
  <c r="F346" i="1" s="1"/>
  <c r="C347" i="1" s="1"/>
  <c r="D347" i="1" s="1"/>
  <c r="J362" i="4" l="1"/>
  <c r="K362" i="4" s="1"/>
  <c r="H362" i="4"/>
  <c r="E362" i="4"/>
  <c r="F362" i="4" s="1"/>
  <c r="C363" i="4" s="1"/>
  <c r="D363" i="4" s="1"/>
  <c r="A364" i="4"/>
  <c r="K343" i="1"/>
  <c r="J344" i="1"/>
  <c r="H347" i="1"/>
  <c r="E347" i="1"/>
  <c r="F347" i="1" s="1"/>
  <c r="C348" i="1" s="1"/>
  <c r="D348" i="1" s="1"/>
  <c r="J363" i="4" l="1"/>
  <c r="K363" i="4" s="1"/>
  <c r="H363" i="4"/>
  <c r="E363" i="4"/>
  <c r="F363" i="4" s="1"/>
  <c r="C364" i="4" s="1"/>
  <c r="D364" i="4" s="1"/>
  <c r="A365" i="4"/>
  <c r="K344" i="1"/>
  <c r="J345" i="1"/>
  <c r="E348" i="1"/>
  <c r="F348" i="1" s="1"/>
  <c r="C349" i="1" s="1"/>
  <c r="D349" i="1" s="1"/>
  <c r="H348" i="1"/>
  <c r="H364" i="4" l="1"/>
  <c r="J364" i="4"/>
  <c r="K364" i="4" s="1"/>
  <c r="E364" i="4"/>
  <c r="F364" i="4" s="1"/>
  <c r="C365" i="4" s="1"/>
  <c r="A366" i="4"/>
  <c r="D365" i="4"/>
  <c r="K345" i="1"/>
  <c r="J346" i="1"/>
  <c r="H349" i="1"/>
  <c r="E349" i="1"/>
  <c r="F349" i="1" s="1"/>
  <c r="C350" i="1" s="1"/>
  <c r="D350" i="1" s="1"/>
  <c r="J365" i="4" l="1"/>
  <c r="K365" i="4" s="1"/>
  <c r="H365" i="4"/>
  <c r="E365" i="4"/>
  <c r="F365" i="4" s="1"/>
  <c r="C366" i="4" s="1"/>
  <c r="D366" i="4"/>
  <c r="A367" i="4"/>
  <c r="K346" i="1"/>
  <c r="J347" i="1"/>
  <c r="H350" i="1"/>
  <c r="E350" i="1"/>
  <c r="F350" i="1" s="1"/>
  <c r="C351" i="1" s="1"/>
  <c r="D351" i="1" s="1"/>
  <c r="A368" i="4" l="1"/>
  <c r="J366" i="4"/>
  <c r="K366" i="4" s="1"/>
  <c r="H366" i="4"/>
  <c r="E366" i="4"/>
  <c r="F366" i="4" s="1"/>
  <c r="C367" i="4" s="1"/>
  <c r="D367" i="4" s="1"/>
  <c r="K347" i="1"/>
  <c r="J348" i="1"/>
  <c r="H351" i="1"/>
  <c r="E351" i="1"/>
  <c r="F351" i="1" s="1"/>
  <c r="C352" i="1" s="1"/>
  <c r="D352" i="1" s="1"/>
  <c r="J367" i="4" l="1"/>
  <c r="K367" i="4" s="1"/>
  <c r="H367" i="4"/>
  <c r="E367" i="4"/>
  <c r="F367" i="4" s="1"/>
  <c r="C368" i="4" s="1"/>
  <c r="D368" i="4" s="1"/>
  <c r="K348" i="1"/>
  <c r="J349" i="1"/>
  <c r="H352" i="1"/>
  <c r="E352" i="1"/>
  <c r="F352" i="1" s="1"/>
  <c r="C353" i="1" s="1"/>
  <c r="D353" i="1" s="1"/>
  <c r="J368" i="4" l="1"/>
  <c r="K368" i="4" s="1"/>
  <c r="H368" i="4"/>
  <c r="E368" i="4"/>
  <c r="F368" i="4" s="1"/>
  <c r="K349" i="1"/>
  <c r="J350" i="1"/>
  <c r="H353" i="1"/>
  <c r="E353" i="1"/>
  <c r="F353" i="1" s="1"/>
  <c r="C354" i="1" s="1"/>
  <c r="D354" i="1" s="1"/>
  <c r="F371" i="4" l="1"/>
  <c r="F370" i="4"/>
  <c r="K350" i="1"/>
  <c r="J351" i="1"/>
  <c r="E354" i="1"/>
  <c r="F354" i="1" s="1"/>
  <c r="C355" i="1" s="1"/>
  <c r="D355" i="1" s="1"/>
  <c r="H354" i="1"/>
  <c r="K351" i="1" l="1"/>
  <c r="J352" i="1"/>
  <c r="E355" i="1"/>
  <c r="F355" i="1" s="1"/>
  <c r="C356" i="1" s="1"/>
  <c r="D356" i="1" s="1"/>
  <c r="H355" i="1"/>
  <c r="K352" i="1" l="1"/>
  <c r="J353" i="1"/>
  <c r="H356" i="1"/>
  <c r="E356" i="1"/>
  <c r="F356" i="1" s="1"/>
  <c r="C357" i="1" s="1"/>
  <c r="D357" i="1" s="1"/>
  <c r="K353" i="1" l="1"/>
  <c r="J354" i="1"/>
  <c r="H357" i="1"/>
  <c r="E357" i="1"/>
  <c r="F357" i="1" s="1"/>
  <c r="C358" i="1" s="1"/>
  <c r="D358" i="1" s="1"/>
  <c r="K354" i="1" l="1"/>
  <c r="J355" i="1"/>
  <c r="E358" i="1"/>
  <c r="F358" i="1" s="1"/>
  <c r="C359" i="1" s="1"/>
  <c r="D359" i="1" s="1"/>
  <c r="H358" i="1"/>
  <c r="K355" i="1" l="1"/>
  <c r="J356" i="1"/>
  <c r="H359" i="1"/>
  <c r="E359" i="1"/>
  <c r="F359" i="1" s="1"/>
  <c r="C360" i="1" s="1"/>
  <c r="D360" i="1" s="1"/>
  <c r="K356" i="1" l="1"/>
  <c r="J357" i="1"/>
  <c r="E360" i="1"/>
  <c r="F360" i="1" s="1"/>
  <c r="C361" i="1" s="1"/>
  <c r="D361" i="1" s="1"/>
  <c r="H360" i="1"/>
  <c r="K357" i="1" l="1"/>
  <c r="J358" i="1"/>
  <c r="E361" i="1"/>
  <c r="F361" i="1" s="1"/>
  <c r="C362" i="1" s="1"/>
  <c r="D362" i="1" s="1"/>
  <c r="H361" i="1"/>
  <c r="K358" i="1" l="1"/>
  <c r="J359" i="1"/>
  <c r="H362" i="1"/>
  <c r="E362" i="1"/>
  <c r="F362" i="1" s="1"/>
  <c r="C363" i="1" s="1"/>
  <c r="D363" i="1" s="1"/>
  <c r="K359" i="1" l="1"/>
  <c r="J360" i="1"/>
  <c r="H363" i="1"/>
  <c r="E363" i="1"/>
  <c r="F363" i="1" s="1"/>
  <c r="C364" i="1" s="1"/>
  <c r="D364" i="1" s="1"/>
  <c r="K360" i="1" l="1"/>
  <c r="J361" i="1"/>
  <c r="H364" i="1"/>
  <c r="E364" i="1"/>
  <c r="F364" i="1" s="1"/>
  <c r="C365" i="1" s="1"/>
  <c r="D365" i="1" s="1"/>
  <c r="K361" i="1" l="1"/>
  <c r="J362" i="1"/>
  <c r="E365" i="1"/>
  <c r="F365" i="1" s="1"/>
  <c r="C366" i="1" s="1"/>
  <c r="D366" i="1" s="1"/>
  <c r="H365" i="1"/>
  <c r="K362" i="1" l="1"/>
  <c r="J363" i="1"/>
  <c r="H366" i="1"/>
  <c r="E366" i="1"/>
  <c r="F366" i="1" s="1"/>
  <c r="C367" i="1" s="1"/>
  <c r="D367" i="1" s="1"/>
  <c r="K363" i="1" l="1"/>
  <c r="J364" i="1"/>
  <c r="H367" i="1"/>
  <c r="E367" i="1"/>
  <c r="F367" i="1" s="1"/>
  <c r="C368" i="1" s="1"/>
  <c r="D368" i="1" s="1"/>
  <c r="K364" i="1" l="1"/>
  <c r="J365" i="1"/>
  <c r="E368" i="1"/>
  <c r="F368" i="1" s="1"/>
  <c r="H368" i="1"/>
  <c r="K365" i="1" l="1"/>
  <c r="J366" i="1"/>
  <c r="K366" i="1" l="1"/>
  <c r="J367" i="1"/>
  <c r="K367" i="1" l="1"/>
  <c r="J368" i="1"/>
  <c r="K3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Serge Auguste</author>
  </authors>
  <commentList>
    <comment ref="G4" authorId="0" shapeId="0" xr:uid="{855ADF5F-9DB6-4050-8430-D8F581A72467}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>You can Add funds anytime in Column G. However, you must only withdraw on Friday an amount that's equal to or less than what can be reinvested that Friday.</t>
        </r>
      </text>
    </comment>
    <comment ref="I4" authorId="0" shapeId="0" xr:uid="{40A3DF65-B5AE-4A46-80BF-6A45AC86DD01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
While Plans B &amp; C have higher Weekday rates, for our numbers to work, we need to use %0.8 for all calculations.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Serge Auguste</author>
  </authors>
  <commentList>
    <comment ref="G4" authorId="0" shapeId="0" xr:uid="{CE8AEBDE-7353-4EAD-9B9A-B507F48DFC49}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>You can Add funds anytime in Column G. However, you must only withdraw on Friday an amount that's equal to or less than what can be reinvested that Friday.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Serge Auguste</author>
  </authors>
  <commentList>
    <comment ref="C13" authorId="0" shapeId="0" xr:uid="{B5DA1AB4-F7CD-4084-BD97-015FA16F68AD}">
      <text>
        <r>
          <rPr>
            <sz val="9"/>
            <color indexed="81"/>
            <rFont val="Tahoma"/>
            <family val="2"/>
          </rPr>
          <t>This is the final amount, which includes 80% of your original capital and the 5% withdrawal fees factored in.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6" authorId="0" shapeId="0" xr:uid="{4B8530B6-BD5B-4861-80B0-8EDA2F2073C9}">
      <text>
        <r>
          <rPr>
            <sz val="9"/>
            <color indexed="81"/>
            <rFont val="Tahoma"/>
            <family val="2"/>
          </rPr>
          <t>This is the final amount, which includes 80% of your original capital and the 5% withdrawal fees factored in.</t>
        </r>
      </text>
    </comment>
    <comment ref="C40" authorId="0" shapeId="0" xr:uid="{D149E42A-982B-4698-BCEF-3F6911D4FA12}">
      <text>
        <r>
          <rPr>
            <sz val="9"/>
            <color indexed="81"/>
            <rFont val="Tahoma"/>
            <family val="2"/>
          </rPr>
          <t>This is the final amount received, which includes 80% of your original capital and the 5% withdrawal fees factored in.</t>
        </r>
      </text>
    </comment>
    <comment ref="E48" authorId="0" shapeId="0" xr:uid="{21BCB709-1B88-4475-93E9-826170FE08D6}">
      <text>
        <r>
          <rPr>
            <sz val="9"/>
            <color indexed="81"/>
            <rFont val="Tahoma"/>
            <family val="2"/>
          </rPr>
          <t>Start with an investment of 5000 in cell H48. Receive 17480 in 32 weeks. Enter 17480 in E51. Enter '-10000' in E52. Then enter 10000 in C48. Finally Enter 34960 in E53. The amount of money you would have made in 64 weeks (32+32) will be shown in cell H56: 42,440.00.</t>
        </r>
      </text>
    </comment>
    <comment ref="C53" authorId="0" shapeId="0" xr:uid="{C3F63C32-E689-448F-B161-90891379F689}">
      <text>
        <r>
          <rPr>
            <sz val="9"/>
            <color indexed="81"/>
            <rFont val="Tahoma"/>
            <family val="2"/>
          </rPr>
          <t xml:space="preserve">This is the final amount received, which includes 80% of your original capital and the 5% withdrawal fees factored in.
</t>
        </r>
      </text>
    </comment>
  </commentList>
</comments>
</file>

<file path=xl/sharedStrings.xml><?xml version="1.0" encoding="utf-8"?>
<sst xmlns="http://schemas.openxmlformats.org/spreadsheetml/2006/main" count="80" uniqueCount="42">
  <si>
    <t>Trading Fund</t>
  </si>
  <si>
    <t>Aggregated Earnings</t>
  </si>
  <si>
    <t>Daily %</t>
  </si>
  <si>
    <t>Add/Withdraw</t>
  </si>
  <si>
    <t>Date</t>
  </si>
  <si>
    <t>Vortic-United</t>
  </si>
  <si>
    <t>Daily Profit:</t>
  </si>
  <si>
    <t>Locking Period in Days:</t>
  </si>
  <si>
    <t>ROI (Entire period)</t>
  </si>
  <si>
    <t>Capital returned (80%)</t>
  </si>
  <si>
    <t>Total Withdrawal:</t>
  </si>
  <si>
    <t>Investment Increase (%):</t>
  </si>
  <si>
    <t>Withdrawal Fees (5%)</t>
  </si>
  <si>
    <t>Locking Period in Weeks:</t>
  </si>
  <si>
    <r>
      <t>Deposit</t>
    </r>
    <r>
      <rPr>
        <sz val="14"/>
        <color theme="1"/>
        <rFont val="Calibri"/>
        <family val="2"/>
        <scheme val="minor"/>
      </rPr>
      <t xml:space="preserve"> (Min. 10,000)</t>
    </r>
    <r>
      <rPr>
        <b/>
        <sz val="14"/>
        <color theme="1"/>
        <rFont val="Calibri"/>
        <family val="2"/>
        <scheme val="minor"/>
      </rPr>
      <t>:</t>
    </r>
  </si>
  <si>
    <r>
      <t>Deposit</t>
    </r>
    <r>
      <rPr>
        <sz val="14"/>
        <color theme="1"/>
        <rFont val="Calibri"/>
        <family val="2"/>
        <scheme val="minor"/>
      </rPr>
      <t xml:space="preserve"> (Min. 2,500)</t>
    </r>
    <r>
      <rPr>
        <b/>
        <sz val="14"/>
        <color theme="1"/>
        <rFont val="Calibri"/>
        <family val="2"/>
        <scheme val="minor"/>
      </rPr>
      <t>:</t>
    </r>
  </si>
  <si>
    <r>
      <t>Deposit</t>
    </r>
    <r>
      <rPr>
        <sz val="14"/>
        <color theme="1"/>
        <rFont val="Calibri"/>
        <family val="2"/>
        <scheme val="minor"/>
      </rPr>
      <t xml:space="preserve"> (Min. 50)</t>
    </r>
    <r>
      <rPr>
        <b/>
        <sz val="14"/>
        <color theme="1"/>
        <rFont val="Calibri"/>
        <family val="2"/>
        <scheme val="minor"/>
      </rPr>
      <t>:</t>
    </r>
  </si>
  <si>
    <r>
      <t xml:space="preserve">Deposit </t>
    </r>
    <r>
      <rPr>
        <sz val="14"/>
        <color theme="1"/>
        <rFont val="Calibri"/>
        <family val="2"/>
        <scheme val="minor"/>
      </rPr>
      <t>(Min. 5,000)</t>
    </r>
    <r>
      <rPr>
        <b/>
        <sz val="14"/>
        <color theme="1"/>
        <rFont val="Calibri"/>
        <family val="2"/>
        <scheme val="minor"/>
      </rPr>
      <t>:</t>
    </r>
  </si>
  <si>
    <t>Daily Return(%)</t>
  </si>
  <si>
    <t>Weekday Earnings</t>
  </si>
  <si>
    <t>Day</t>
  </si>
  <si>
    <t>Plan A</t>
  </si>
  <si>
    <t>Plan B</t>
  </si>
  <si>
    <t>Plan C</t>
  </si>
  <si>
    <t>Plans Breakdown: A, B, C &amp; Compounding</t>
  </si>
  <si>
    <t>Compounding Plan</t>
  </si>
  <si>
    <t>Weekly Cashout (-Fees)</t>
  </si>
  <si>
    <t>Monthly Cashout (-Fees)</t>
  </si>
  <si>
    <t>Account Total</t>
  </si>
  <si>
    <t>Portfolio value (80%):</t>
  </si>
  <si>
    <t>Plan Count:</t>
  </si>
  <si>
    <t>Calculated Reinvest Amount</t>
  </si>
  <si>
    <t>R</t>
  </si>
  <si>
    <t>Chain Plans</t>
  </si>
  <si>
    <t>Rev 3</t>
  </si>
  <si>
    <t>Locking Period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</si>
  <si>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scheme val="minor"/>
      </rPr>
      <t xml:space="preserve"> The percentages given are subject to change depending on market conditions. </t>
    </r>
  </si>
  <si>
    <r>
      <rPr>
        <b/>
        <sz val="11"/>
        <color theme="1"/>
        <rFont val="Calibri"/>
        <family val="2"/>
        <scheme val="minor"/>
      </rPr>
      <t>Compounding Plan:</t>
    </r>
    <r>
      <rPr>
        <sz val="11"/>
        <color theme="1"/>
        <rFont val="Calibri"/>
        <scheme val="minor"/>
      </rPr>
      <t xml:space="preserve"> Vortic-United does not compound your 1.8% daily as this would be unsustainable. Compounding is already factored in the 1.8% rate offered. In order to receive this higher 1.8% daily rate, you must wait until the end of the 32 weeks locking period to get you ROI along with 80% of your initial deposit (see Compounding above).</t>
    </r>
  </si>
  <si>
    <r>
      <t xml:space="preserve">Note: </t>
    </r>
    <r>
      <rPr>
        <sz val="11"/>
        <color theme="1"/>
        <rFont val="Calibri"/>
        <family val="2"/>
      </rPr>
      <t>Reinvest can happen any time during the week, using funds from any source (transfer, deposit, Commission, ROI). However, this spreadheet assumes reinvestments with ROI funds received eeach Friday.</t>
    </r>
  </si>
  <si>
    <r>
      <rPr>
        <b/>
        <sz val="11"/>
        <color theme="1"/>
        <rFont val="Calibri"/>
        <family val="2"/>
        <scheme val="minor"/>
      </rPr>
      <t>Currency:</t>
    </r>
    <r>
      <rPr>
        <sz val="11"/>
        <color theme="1"/>
        <rFont val="Calibri"/>
        <family val="2"/>
        <scheme val="minor"/>
      </rPr>
      <t xml:space="preserve"> USDT &amp; US Dollars are used interchangeably. However, all transactions in Vortic-United are deliniated in USDT.</t>
    </r>
  </si>
  <si>
    <t>Grow your account by purchasing a new Plan (A) when wallet funds are at, or above 50 USDT.</t>
  </si>
  <si>
    <t>Grow your account by reinvesting wallet funds at or above 20 USDT into your existing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</si>
</sst>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dd\ mmm\ yyyy"/>
    <numFmt numFmtId="165" formatCode="[$$-409]#,##0.00"/>
    <numFmt numFmtId="166" formatCode="[$$-409]#,##0.00_ ;[Red]\-[$$-409]#,##0.00\ "/>
  </numFmts>
  <fonts count="3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6"/>
      <color rgb="FFC00000"/>
      <name val="Alfphabet"/>
      <family val="2"/>
    </font>
    <font>
      <b/>
      <sz val="12"/>
      <color theme="1"/>
      <name val="Calibri"/>
      <family val="2"/>
    </font>
    <font>
      <b/>
      <sz val="12"/>
      <color rgb="FF44546A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rgb="FF385623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2"/>
      <color theme="4" tint="0.3999755851924192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00B0F0"/>
      <name val="Wingdings 3"/>
      <family val="1"/>
      <charset val="2"/>
    </font>
    <font>
      <sz val="9"/>
      <color theme="0" tint="-0.249977111117893"/>
      <name val="Calibri"/>
      <family val="2"/>
      <scheme val="minor"/>
    </font>
    <font>
      <sz val="9"/>
      <color indexed="81"/>
      <name val="Tahoma"/>
      <charset val="1"/>
    </font>
    <font>
      <sz val="12"/>
      <color rgb="FFFF0000"/>
      <name val="Calibri"/>
      <family val="2"/>
      <scheme val="minor"/>
    </font>
    <font>
      <b/>
      <sz val="12"/>
      <color theme="9" tint="-0.499984740745262"/>
      <name val="Calibri"/>
      <family val="2"/>
    </font>
    <font>
      <sz val="9"/>
      <color theme="0"/>
      <name val="Calibri"/>
      <family val="2"/>
      <scheme val="minor"/>
    </font>
    <font>
      <sz val="12"/>
      <color theme="9" tint="-0.249977111117893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rgb="FFE2EFD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rgb="FFFEF2CB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EF2CB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rgb="FFE2EFD9"/>
      </patternFill>
    </fill>
    <fill>
      <patternFill patternType="solid">
        <fgColor theme="9" tint="0.79998168889431442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EF2CB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8D8D8"/>
      </left>
      <right/>
      <top/>
      <bottom/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 style="thin">
        <color rgb="FF385623"/>
      </left>
      <right style="thin">
        <color rgb="FF38562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85623"/>
      </left>
      <right style="thin">
        <color rgb="FF385623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14">
    <xf numFmtId="0" fontId="0" fillId="0" borderId="0" xfId="0"/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vertical="center"/>
    </xf>
    <xf numFmtId="165" fontId="9" fillId="5" borderId="1" xfId="0" applyNumberFormat="1" applyFont="1" applyFill="1" applyBorder="1" applyAlignment="1">
      <alignment horizontal="right"/>
    </xf>
    <xf numFmtId="165" fontId="9" fillId="5" borderId="6" xfId="0" applyNumberFormat="1" applyFont="1" applyFill="1" applyBorder="1" applyAlignment="1">
      <alignment horizontal="right"/>
    </xf>
    <xf numFmtId="165" fontId="9" fillId="0" borderId="0" xfId="0" applyNumberFormat="1" applyFont="1" applyAlignment="1">
      <alignment horizontal="right"/>
    </xf>
    <xf numFmtId="14" fontId="9" fillId="0" borderId="1" xfId="0" applyNumberFormat="1" applyFont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165" fontId="9" fillId="0" borderId="1" xfId="0" applyNumberFormat="1" applyFont="1" applyBorder="1" applyAlignment="1">
      <alignment horizontal="right"/>
    </xf>
    <xf numFmtId="166" fontId="9" fillId="3" borderId="5" xfId="0" applyNumberFormat="1" applyFont="1" applyFill="1" applyBorder="1" applyAlignment="1">
      <alignment horizontal="right"/>
    </xf>
    <xf numFmtId="165" fontId="8" fillId="0" borderId="1" xfId="0" applyNumberFormat="1" applyFont="1" applyBorder="1"/>
    <xf numFmtId="166" fontId="9" fillId="3" borderId="1" xfId="0" applyNumberFormat="1" applyFont="1" applyFill="1" applyBorder="1" applyAlignment="1">
      <alignment horizontal="right"/>
    </xf>
    <xf numFmtId="14" fontId="9" fillId="0" borderId="7" xfId="0" applyNumberFormat="1" applyFont="1" applyBorder="1" applyAlignment="1">
      <alignment horizontal="left"/>
    </xf>
    <xf numFmtId="1" fontId="9" fillId="0" borderId="7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right"/>
    </xf>
    <xf numFmtId="14" fontId="7" fillId="4" borderId="2" xfId="0" applyNumberFormat="1" applyFont="1" applyFill="1" applyBorder="1" applyAlignment="1">
      <alignment horizontal="left"/>
    </xf>
    <xf numFmtId="165" fontId="7" fillId="4" borderId="0" xfId="0" applyNumberFormat="1" applyFont="1" applyFill="1" applyAlignment="1">
      <alignment horizontal="right"/>
    </xf>
    <xf numFmtId="1" fontId="7" fillId="4" borderId="1" xfId="0" applyNumberFormat="1" applyFont="1" applyFill="1" applyBorder="1" applyAlignment="1">
      <alignment horizontal="left"/>
    </xf>
    <xf numFmtId="164" fontId="13" fillId="6" borderId="3" xfId="0" applyNumberFormat="1" applyFont="1" applyFill="1" applyBorder="1" applyAlignment="1">
      <alignment horizontal="center" vertical="center" wrapText="1"/>
    </xf>
    <xf numFmtId="164" fontId="13" fillId="6" borderId="4" xfId="0" applyNumberFormat="1" applyFont="1" applyFill="1" applyBorder="1" applyAlignment="1">
      <alignment horizontal="center" vertical="center" wrapText="1"/>
    </xf>
    <xf numFmtId="165" fontId="13" fillId="6" borderId="3" xfId="0" applyNumberFormat="1" applyFont="1" applyFill="1" applyBorder="1" applyAlignment="1">
      <alignment horizontal="center" vertical="center" wrapText="1"/>
    </xf>
    <xf numFmtId="165" fontId="13" fillId="6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15" fillId="0" borderId="1" xfId="0" applyFont="1" applyBorder="1"/>
    <xf numFmtId="44" fontId="15" fillId="0" borderId="1" xfId="0" applyNumberFormat="1" applyFont="1" applyBorder="1"/>
    <xf numFmtId="0" fontId="8" fillId="0" borderId="1" xfId="0" applyFont="1" applyBorder="1"/>
    <xf numFmtId="44" fontId="8" fillId="0" borderId="1" xfId="0" applyNumberFormat="1" applyFont="1" applyBorder="1"/>
    <xf numFmtId="0" fontId="15" fillId="10" borderId="0" xfId="0" applyFont="1" applyFill="1"/>
    <xf numFmtId="0" fontId="0" fillId="0" borderId="10" xfId="0" applyBorder="1"/>
    <xf numFmtId="166" fontId="6" fillId="11" borderId="8" xfId="0" applyNumberFormat="1" applyFont="1" applyFill="1" applyBorder="1" applyAlignment="1">
      <alignment horizontal="right"/>
    </xf>
    <xf numFmtId="0" fontId="15" fillId="0" borderId="6" xfId="0" applyFont="1" applyBorder="1"/>
    <xf numFmtId="0" fontId="14" fillId="0" borderId="5" xfId="0" applyFont="1" applyBorder="1"/>
    <xf numFmtId="0" fontId="8" fillId="0" borderId="5" xfId="0" applyFont="1" applyBorder="1"/>
    <xf numFmtId="44" fontId="16" fillId="12" borderId="8" xfId="1" applyFont="1" applyFill="1" applyBorder="1"/>
    <xf numFmtId="165" fontId="13" fillId="6" borderId="15" xfId="0" applyNumberFormat="1" applyFont="1" applyFill="1" applyBorder="1" applyAlignment="1">
      <alignment horizontal="center" vertical="center" wrapText="1"/>
    </xf>
    <xf numFmtId="10" fontId="10" fillId="2" borderId="9" xfId="0" applyNumberFormat="1" applyFont="1" applyFill="1" applyBorder="1" applyAlignment="1">
      <alignment horizontal="right"/>
    </xf>
    <xf numFmtId="0" fontId="9" fillId="0" borderId="16" xfId="0" applyFont="1" applyBorder="1"/>
    <xf numFmtId="0" fontId="9" fillId="0" borderId="6" xfId="0" applyFont="1" applyBorder="1"/>
    <xf numFmtId="0" fontId="20" fillId="0" borderId="0" xfId="0" applyFont="1" applyAlignment="1">
      <alignment vertical="center"/>
    </xf>
    <xf numFmtId="44" fontId="0" fillId="0" borderId="0" xfId="0" applyNumberFormat="1"/>
    <xf numFmtId="165" fontId="21" fillId="0" borderId="0" xfId="0" applyNumberFormat="1" applyFont="1" applyAlignment="1">
      <alignment horizontal="right"/>
    </xf>
    <xf numFmtId="1" fontId="4" fillId="13" borderId="8" xfId="0" applyNumberFormat="1" applyFont="1" applyFill="1" applyBorder="1" applyAlignment="1">
      <alignment horizontal="right"/>
    </xf>
    <xf numFmtId="166" fontId="9" fillId="3" borderId="17" xfId="0" applyNumberFormat="1" applyFont="1" applyFill="1" applyBorder="1" applyAlignment="1">
      <alignment horizontal="right"/>
    </xf>
    <xf numFmtId="0" fontId="9" fillId="0" borderId="18" xfId="0" applyFont="1" applyBorder="1"/>
    <xf numFmtId="165" fontId="6" fillId="13" borderId="8" xfId="0" applyNumberFormat="1" applyFont="1" applyFill="1" applyBorder="1" applyAlignment="1">
      <alignment horizontal="right"/>
    </xf>
    <xf numFmtId="0" fontId="2" fillId="0" borderId="0" xfId="0" applyFont="1"/>
    <xf numFmtId="165" fontId="22" fillId="13" borderId="8" xfId="0" applyNumberFormat="1" applyFont="1" applyFill="1" applyBorder="1" applyAlignment="1">
      <alignment horizontal="right"/>
    </xf>
    <xf numFmtId="166" fontId="9" fillId="3" borderId="7" xfId="0" applyNumberFormat="1" applyFont="1" applyFill="1" applyBorder="1" applyAlignment="1">
      <alignment horizontal="right"/>
    </xf>
    <xf numFmtId="0" fontId="9" fillId="0" borderId="17" xfId="0" applyFont="1" applyBorder="1"/>
    <xf numFmtId="165" fontId="8" fillId="0" borderId="7" xfId="0" applyNumberFormat="1" applyFont="1" applyBorder="1"/>
    <xf numFmtId="14" fontId="9" fillId="0" borderId="5" xfId="0" applyNumberFormat="1" applyFont="1" applyBorder="1" applyAlignment="1">
      <alignment horizontal="left"/>
    </xf>
    <xf numFmtId="1" fontId="9" fillId="0" borderId="5" xfId="0" applyNumberFormat="1" applyFont="1" applyBorder="1" applyAlignment="1">
      <alignment horizontal="left"/>
    </xf>
    <xf numFmtId="165" fontId="9" fillId="0" borderId="5" xfId="0" applyNumberFormat="1" applyFont="1" applyBorder="1" applyAlignment="1">
      <alignment horizontal="right"/>
    </xf>
    <xf numFmtId="165" fontId="8" fillId="0" borderId="5" xfId="0" applyNumberFormat="1" applyFont="1" applyBorder="1"/>
    <xf numFmtId="0" fontId="24" fillId="14" borderId="24" xfId="0" applyFont="1" applyFill="1" applyBorder="1"/>
    <xf numFmtId="2" fontId="24" fillId="14" borderId="25" xfId="0" applyNumberFormat="1" applyFont="1" applyFill="1" applyBorder="1"/>
    <xf numFmtId="0" fontId="24" fillId="14" borderId="23" xfId="0" applyFont="1" applyFill="1" applyBorder="1"/>
    <xf numFmtId="14" fontId="9" fillId="15" borderId="19" xfId="0" applyNumberFormat="1" applyFont="1" applyFill="1" applyBorder="1" applyAlignment="1">
      <alignment horizontal="left"/>
    </xf>
    <xf numFmtId="1" fontId="9" fillId="15" borderId="20" xfId="0" applyNumberFormat="1" applyFont="1" applyFill="1" applyBorder="1" applyAlignment="1">
      <alignment horizontal="left"/>
    </xf>
    <xf numFmtId="165" fontId="9" fillId="15" borderId="20" xfId="0" applyNumberFormat="1" applyFont="1" applyFill="1" applyBorder="1" applyAlignment="1">
      <alignment horizontal="right"/>
    </xf>
    <xf numFmtId="165" fontId="9" fillId="15" borderId="1" xfId="0" applyNumberFormat="1" applyFont="1" applyFill="1" applyBorder="1" applyAlignment="1">
      <alignment horizontal="right"/>
    </xf>
    <xf numFmtId="166" fontId="9" fillId="16" borderId="20" xfId="0" applyNumberFormat="1" applyFont="1" applyFill="1" applyBorder="1" applyAlignment="1">
      <alignment horizontal="right"/>
    </xf>
    <xf numFmtId="0" fontId="23" fillId="15" borderId="21" xfId="0" applyFont="1" applyFill="1" applyBorder="1" applyAlignment="1">
      <alignment horizontal="center"/>
    </xf>
    <xf numFmtId="165" fontId="8" fillId="15" borderId="20" xfId="0" applyNumberFormat="1" applyFont="1" applyFill="1" applyBorder="1"/>
    <xf numFmtId="165" fontId="8" fillId="15" borderId="22" xfId="0" applyNumberFormat="1" applyFont="1" applyFill="1" applyBorder="1"/>
    <xf numFmtId="44" fontId="0" fillId="0" borderId="1" xfId="1" applyFont="1" applyBorder="1"/>
    <xf numFmtId="44" fontId="0" fillId="5" borderId="1" xfId="1" applyFont="1" applyFill="1" applyBorder="1"/>
    <xf numFmtId="44" fontId="2" fillId="5" borderId="1" xfId="1" applyFont="1" applyFill="1" applyBorder="1"/>
    <xf numFmtId="0" fontId="12" fillId="17" borderId="1" xfId="0" applyFont="1" applyFill="1" applyBorder="1"/>
    <xf numFmtId="0" fontId="0" fillId="0" borderId="1" xfId="1" applyNumberFormat="1" applyFont="1" applyBorder="1" applyAlignment="1">
      <alignment horizontal="right"/>
    </xf>
    <xf numFmtId="0" fontId="12" fillId="19" borderId="1" xfId="0" applyFont="1" applyFill="1" applyBorder="1"/>
    <xf numFmtId="0" fontId="0" fillId="18" borderId="1" xfId="0" applyFill="1" applyBorder="1"/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44" fontId="26" fillId="0" borderId="1" xfId="0" applyNumberFormat="1" applyFont="1" applyBorder="1"/>
    <xf numFmtId="0" fontId="1" fillId="0" borderId="0" xfId="0" applyFont="1"/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164" fontId="13" fillId="20" borderId="3" xfId="0" applyNumberFormat="1" applyFont="1" applyFill="1" applyBorder="1" applyAlignment="1">
      <alignment horizontal="center" vertical="center" wrapText="1"/>
    </xf>
    <xf numFmtId="164" fontId="13" fillId="20" borderId="4" xfId="0" applyNumberFormat="1" applyFont="1" applyFill="1" applyBorder="1" applyAlignment="1">
      <alignment horizontal="center" vertical="center" wrapText="1"/>
    </xf>
    <xf numFmtId="165" fontId="13" fillId="20" borderId="3" xfId="0" applyNumberFormat="1" applyFont="1" applyFill="1" applyBorder="1" applyAlignment="1">
      <alignment horizontal="center" vertical="center" wrapText="1"/>
    </xf>
    <xf numFmtId="165" fontId="13" fillId="20" borderId="4" xfId="0" applyNumberFormat="1" applyFont="1" applyFill="1" applyBorder="1" applyAlignment="1">
      <alignment horizontal="center" vertical="center" wrapText="1"/>
    </xf>
    <xf numFmtId="165" fontId="13" fillId="20" borderId="15" xfId="0" applyNumberFormat="1" applyFont="1" applyFill="1" applyBorder="1" applyAlignment="1">
      <alignment horizontal="center" vertical="center" wrapText="1"/>
    </xf>
    <xf numFmtId="10" fontId="27" fillId="21" borderId="9" xfId="0" applyNumberFormat="1" applyFont="1" applyFill="1" applyBorder="1" applyAlignment="1">
      <alignment horizontal="right"/>
    </xf>
    <xf numFmtId="0" fontId="28" fillId="22" borderId="29" xfId="0" applyFont="1" applyFill="1" applyBorder="1"/>
    <xf numFmtId="2" fontId="28" fillId="22" borderId="29" xfId="0" applyNumberFormat="1" applyFont="1" applyFill="1" applyBorder="1"/>
    <xf numFmtId="14" fontId="9" fillId="23" borderId="19" xfId="0" applyNumberFormat="1" applyFont="1" applyFill="1" applyBorder="1" applyAlignment="1">
      <alignment horizontal="left"/>
    </xf>
    <xf numFmtId="1" fontId="9" fillId="23" borderId="20" xfId="0" applyNumberFormat="1" applyFont="1" applyFill="1" applyBorder="1" applyAlignment="1">
      <alignment horizontal="left"/>
    </xf>
    <xf numFmtId="165" fontId="9" fillId="23" borderId="20" xfId="0" applyNumberFormat="1" applyFont="1" applyFill="1" applyBorder="1" applyAlignment="1">
      <alignment horizontal="right"/>
    </xf>
    <xf numFmtId="165" fontId="9" fillId="23" borderId="1" xfId="0" applyNumberFormat="1" applyFont="1" applyFill="1" applyBorder="1" applyAlignment="1">
      <alignment horizontal="right"/>
    </xf>
    <xf numFmtId="166" fontId="9" fillId="24" borderId="20" xfId="0" applyNumberFormat="1" applyFont="1" applyFill="1" applyBorder="1" applyAlignment="1">
      <alignment horizontal="right"/>
    </xf>
    <xf numFmtId="0" fontId="23" fillId="23" borderId="21" xfId="0" applyFont="1" applyFill="1" applyBorder="1" applyAlignment="1">
      <alignment horizontal="center"/>
    </xf>
    <xf numFmtId="165" fontId="8" fillId="23" borderId="20" xfId="0" applyNumberFormat="1" applyFont="1" applyFill="1" applyBorder="1"/>
    <xf numFmtId="165" fontId="8" fillId="23" borderId="22" xfId="0" applyNumberFormat="1" applyFont="1" applyFill="1" applyBorder="1"/>
    <xf numFmtId="165" fontId="22" fillId="13" borderId="6" xfId="0" applyNumberFormat="1" applyFont="1" applyFill="1" applyBorder="1" applyAlignment="1">
      <alignment horizontal="left" wrapText="1"/>
    </xf>
    <xf numFmtId="165" fontId="22" fillId="13" borderId="28" xfId="0" applyNumberFormat="1" applyFont="1" applyFill="1" applyBorder="1" applyAlignment="1">
      <alignment horizontal="left" wrapText="1"/>
    </xf>
    <xf numFmtId="165" fontId="22" fillId="13" borderId="30" xfId="0" applyNumberFormat="1" applyFont="1" applyFill="1" applyBorder="1" applyAlignment="1">
      <alignment horizontal="left" wrapText="1"/>
    </xf>
    <xf numFmtId="0" fontId="15" fillId="9" borderId="31" xfId="0" applyFont="1" applyFill="1" applyBorder="1"/>
    <xf numFmtId="0" fontId="15" fillId="8" borderId="31" xfId="0" applyFont="1" applyFill="1" applyBorder="1"/>
    <xf numFmtId="0" fontId="15" fillId="7" borderId="31" xfId="0" applyFont="1" applyFill="1" applyBorder="1"/>
    <xf numFmtId="44" fontId="14" fillId="0" borderId="1" xfId="0" applyNumberFormat="1" applyFont="1" applyBorder="1"/>
    <xf numFmtId="0" fontId="19" fillId="0" borderId="1" xfId="2" applyNumberFormat="1" applyFont="1" applyBorder="1"/>
    <xf numFmtId="14" fontId="7" fillId="21" borderId="2" xfId="0" applyNumberFormat="1" applyFont="1" applyFill="1" applyBorder="1" applyAlignment="1">
      <alignment horizontal="left"/>
    </xf>
    <xf numFmtId="1" fontId="7" fillId="21" borderId="1" xfId="0" applyNumberFormat="1" applyFont="1" applyFill="1" applyBorder="1" applyAlignment="1">
      <alignment horizontal="left"/>
    </xf>
    <xf numFmtId="165" fontId="7" fillId="21" borderId="0" xfId="0" applyNumberFormat="1" applyFont="1" applyFill="1" applyAlignment="1">
      <alignment horizontal="right"/>
    </xf>
    <xf numFmtId="165" fontId="9" fillId="23" borderId="6" xfId="0" applyNumberFormat="1" applyFont="1" applyFill="1" applyBorder="1" applyAlignment="1">
      <alignment horizontal="right"/>
    </xf>
    <xf numFmtId="165" fontId="9" fillId="23" borderId="0" xfId="0" applyNumberFormat="1" applyFont="1" applyFill="1" applyAlignment="1">
      <alignment horizontal="right"/>
    </xf>
    <xf numFmtId="165" fontId="8" fillId="23" borderId="1" xfId="0" applyNumberFormat="1" applyFont="1" applyFill="1" applyBorder="1"/>
    <xf numFmtId="0" fontId="29" fillId="0" borderId="0" xfId="0" applyFont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30"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rgb="FF385623"/>
        <name val="Calibri"/>
        <family val="2"/>
        <scheme val="none"/>
      </font>
      <fill>
        <patternFill patternType="solid">
          <fgColor rgb="FFE2EFD9"/>
          <bgColor theme="9" tint="0.3999755851924192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</font>
      <numFmt numFmtId="165" formatCode="[$$-409]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numFmt numFmtId="165" formatCode="[$$-409]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[$$-409]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6" formatCode="[$$-409]#,##0.00_ ;[Red]\-[$$-409]#,##0.00\ "/>
      <fill>
        <patternFill patternType="solid">
          <fgColor rgb="FFFEF2CB"/>
          <bgColor rgb="FFFEF2CB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[$$-409]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[$$-409]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[$$-409]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[$$-409]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385623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</dxf>
    <dxf>
      <font>
        <strike val="0"/>
        <outline val="0"/>
        <shadow val="0"/>
        <u val="none"/>
        <vertAlign val="baseline"/>
        <sz val="11"/>
        <color rgb="FF385623"/>
        <name val="Calibri"/>
        <family val="2"/>
        <scheme val="none"/>
      </font>
      <fill>
        <patternFill patternType="solid">
          <fgColor rgb="FFE2EFD9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</font>
      <numFmt numFmtId="165" formatCode="[$$-409]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numFmt numFmtId="165" formatCode="[$$-409]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[$$-409]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6" formatCode="[$$-409]#,##0.00_ ;[Red]\-[$$-409]#,##0.00\ "/>
      <fill>
        <patternFill patternType="solid">
          <fgColor rgb="FFFEF2CB"/>
          <bgColor rgb="FFFEF2CB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[$$-409]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[$$-409]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[$$-409]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[$$-409]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385623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71438</xdr:colOff>
      <xdr:row>368</xdr:row>
      <xdr:rowOff>71437</xdr:rowOff>
    </xdr:from>
    <xdr:to>
      <xdr:col>7</xdr:col>
      <xdr:colOff>625078</xdr:colOff>
      <xdr:row>370</xdr:row>
      <xdr:rowOff>35719</xdr:rowOff>
    </xdr:to>
    <xdr:sp macro="" textlink="">
      <xdr:nvSpPr>
        <xdr:cNvPr id="2" name="Arrow: Left-Up 1">
          <a:extLst>
            <a:ext uri="{FF2B5EF4-FFF2-40B4-BE49-F238E27FC236}">
              <a16:creationId xmlns:a16="http://schemas.microsoft.com/office/drawing/2014/main" id="{8A0941BA-EF8F-411E-A499-FAD3231B25AE}"/>
            </a:ext>
          </a:extLst>
        </xdr:cNvPr>
        <xdr:cNvSpPr/>
      </xdr:nvSpPr>
      <xdr:spPr>
        <a:xfrm>
          <a:off x="4167188" y="74147362"/>
          <a:ext cx="1487090" cy="364332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570088-90D0-43DF-A5B6-FE73494EBD6F}" name="Table42" displayName="Table42" ref="A3:K368" totalsRowShown="0" headerRowDxfId="16" dataDxfId="15" tableBorderDxfId="14">
  <tableColumns count="11">
    <tableColumn id="1" xr3:uid="{974386C1-F67D-4F2B-B3A0-B0B0FF734A0F}" name="Date" dataDxfId="13">
      <calculatedColumnFormula>A3+1</calculatedColumnFormula>
    </tableColumn>
    <tableColumn id="2" xr3:uid="{22A4F91A-56BA-462E-BA72-C67D3EE0924F}" name="Day" dataDxfId="12">
      <calculatedColumnFormula>ROW()-3</calculatedColumnFormula>
    </tableColumn>
    <tableColumn id="3" xr3:uid="{20BEEDE4-7FD9-47CC-92E3-6B19BD99601B}" name="Trading Fund" dataDxfId="11">
      <calculatedColumnFormula>H3</calculatedColumnFormula>
    </tableColumn>
    <tableColumn id="4" xr3:uid="{D6C5375C-FC88-4430-8192-859E4E11BF7B}" name="Weekday Earnings" dataDxfId="10">
      <calculatedColumnFormula>C4*$I$4</calculatedColumnFormula>
    </tableColumn>
    <tableColumn id="5" xr3:uid="{CEB23293-F435-426B-8AF5-30C3B1029C99}" name="Aggregated Earnings" dataDxfId="9">
      <calculatedColumnFormula>IF(SUM($D$4:D4)-SUM($E3:E$4)&gt;53,SUM($D$4:D4)-SUM($E3:E$4),"")</calculatedColumnFormula>
    </tableColumn>
    <tableColumn id="6" xr3:uid="{FE25DEE2-BFDB-4CF1-8162-6D8842FB9D3A}" name="Calculated Reinvest Amount" dataDxfId="8">
      <calculatedColumnFormula>IF(E4="","",IF(E4&gt;1,E4*95%,""))</calculatedColumnFormula>
    </tableColumn>
    <tableColumn id="7" xr3:uid="{94E3C6F4-2635-4AF9-855C-DA4AE515607E}" name="Add/Withdraw" dataDxfId="7"/>
    <tableColumn id="8" xr3:uid="{7D948A1D-6648-409F-9790-83DE38844BC8}" name="Account Total" dataDxfId="6">
      <calculatedColumnFormula>G4</calculatedColumnFormula>
    </tableColumn>
    <tableColumn id="9" xr3:uid="{6B44AA53-8918-4770-ADAC-870E714BD56A}" name="Daily %" dataDxfId="5"/>
    <tableColumn id="10" xr3:uid="{EA9E6107-F2A1-4DDC-90C5-89306182EC78}" name="Weekly Cashout (-Fees)" dataDxfId="4">
      <calculatedColumnFormula>D4*7-(D4*5/100)</calculatedColumnFormula>
    </tableColumn>
    <tableColumn id="11" xr3:uid="{B4FD1F27-6A2E-4E3F-A6AD-F73BB602ADDE}" name="Monthly Cashout (-Fees)" dataDxfId="3">
      <calculatedColumnFormula>Table42[[#This Row],[Weekly Cashout (-Fees)]]*4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825B5D9-E18B-4641-A568-9CC395EC6EAB}" name="Table4" displayName="Table4" ref="A3:K368" totalsRowShown="0" headerRowDxfId="2" dataDxfId="29" tableBorderDxfId="28">
  <tableColumns count="11">
    <tableColumn id="1" xr3:uid="{A0AF7541-AA3F-4B1E-8635-D7C5BF246568}" name="Date" dataDxfId="27">
      <calculatedColumnFormula>A3+1</calculatedColumnFormula>
    </tableColumn>
    <tableColumn id="2" xr3:uid="{1BA6CE8A-8483-4338-BFC9-43DAE2660701}" name="Day" dataDxfId="26">
      <calculatedColumnFormula>ROW()-3</calculatedColumnFormula>
    </tableColumn>
    <tableColumn id="3" xr3:uid="{E1205FED-DE5B-4422-8062-34467BE6AB0D}" name="Trading Fund" dataDxfId="25">
      <calculatedColumnFormula>H3</calculatedColumnFormula>
    </tableColumn>
    <tableColumn id="4" xr3:uid="{E5DE6607-A92A-43A9-958A-0B3E1AEC570F}" name="Weekday Earnings" dataDxfId="24">
      <calculatedColumnFormula>C4*$I$4</calculatedColumnFormula>
    </tableColumn>
    <tableColumn id="5" xr3:uid="{9009B52A-77EA-4C92-AA41-7512EA864E12}" name="Aggregated Earnings" dataDxfId="23">
      <calculatedColumnFormula>IF(SUM($D$4:D4)-SUM($E3:E$4)&gt;53,SUM($D$4:D4)-SUM($E3:E$4),"")</calculatedColumnFormula>
    </tableColumn>
    <tableColumn id="6" xr3:uid="{BEA55673-5B5F-43E4-AF90-8EB7D9279E5D}" name="Calculated Reinvest Amount" dataDxfId="22">
      <calculatedColumnFormula>IF(E4="","",IF(E4&gt;1,E4*95%,""))</calculatedColumnFormula>
    </tableColumn>
    <tableColumn id="7" xr3:uid="{02D57F77-8461-449A-B6F6-0997E64F908A}" name="Add/Withdraw" dataDxfId="21"/>
    <tableColumn id="8" xr3:uid="{A0629B6F-75C8-4731-8470-1C52E68400CC}" name="Account Total" dataDxfId="20">
      <calculatedColumnFormula>G4</calculatedColumnFormula>
    </tableColumn>
    <tableColumn id="9" xr3:uid="{DB72BE6A-BDE0-4ECC-A51D-B08A3FC0EB42}" name="Daily %" dataDxfId="19"/>
    <tableColumn id="10" xr3:uid="{6E62A4E6-6463-454D-A88E-C2262BB7E7C0}" name="Weekly Cashout (-Fees)" dataDxfId="18">
      <calculatedColumnFormula>D4*7-(D4*5/100)</calculatedColumnFormula>
    </tableColumn>
    <tableColumn id="11" xr3:uid="{3B22DF9D-8DED-44C8-8F4D-2FF5A05C3D4A}" name="Monthly Cashout (-Fees)" dataDxfId="17">
      <calculatedColumnFormula>Table4[[#This Row],[Weekly Cashout (-Fees)]]*4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D830B-B656-4BE0-AC49-EFC652096C2C}">
  <dimension ref="A1:K1002"/>
  <sheetViews>
    <sheetView showGridLines="0" zoomScale="175" zoomScaleNormal="175" workbookViewId="0">
      <pane ySplit="4" topLeftCell="A5" activePane="bottomLeft" state="frozen"/>
      <selection pane="bottomLeft" activeCell="G4" sqref="G4"/>
    </sheetView>
  </sheetViews>
  <sheetFormatPr defaultColWidth="14.42578125" defaultRowHeight="15" customHeight="1" x14ac:dyDescent="0.25"/>
  <cols>
    <col min="1" max="1" width="12.28515625" customWidth="1"/>
    <col min="2" max="2" width="4.42578125" bestFit="1" customWidth="1"/>
    <col min="3" max="3" width="13.7109375" customWidth="1"/>
    <col min="4" max="4" width="15.42578125" customWidth="1"/>
    <col min="5" max="5" width="14.140625" hidden="1" customWidth="1"/>
    <col min="6" max="6" width="15.5703125" customWidth="1"/>
    <col min="7" max="7" width="14" customWidth="1"/>
    <col min="8" max="8" width="14.140625" customWidth="1"/>
    <col min="9" max="9" width="11.140625" customWidth="1"/>
    <col min="10" max="10" width="14.28515625" bestFit="1" customWidth="1"/>
  </cols>
  <sheetData>
    <row r="1" spans="1:11" ht="21" thickBot="1" x14ac:dyDescent="0.35">
      <c r="A1" s="4" t="s">
        <v>5</v>
      </c>
      <c r="B1" s="4"/>
      <c r="I1" s="48"/>
    </row>
    <row r="2" spans="1:11" ht="16.5" thickBot="1" x14ac:dyDescent="0.3">
      <c r="A2" s="41" t="s">
        <v>40</v>
      </c>
      <c r="B2" s="5"/>
      <c r="I2" s="57" t="str">
        <f ca="1">"Breakeven (weeks): "&amp;IF(J5&lt;=0,"---",ROUNDUP((G4)/(J5),2))</f>
        <v>Breakeven (weeks): 26.32</v>
      </c>
      <c r="J2" s="58"/>
      <c r="K2" s="59">
        <v>50</v>
      </c>
    </row>
    <row r="3" spans="1:11" ht="45.75" thickBot="1" x14ac:dyDescent="0.3">
      <c r="A3" s="21" t="s">
        <v>4</v>
      </c>
      <c r="B3" s="22" t="s">
        <v>20</v>
      </c>
      <c r="C3" s="23" t="s">
        <v>0</v>
      </c>
      <c r="D3" s="24" t="s">
        <v>19</v>
      </c>
      <c r="E3" s="24" t="s">
        <v>1</v>
      </c>
      <c r="F3" s="24" t="s">
        <v>31</v>
      </c>
      <c r="G3" s="24" t="s">
        <v>3</v>
      </c>
      <c r="H3" s="23" t="s">
        <v>28</v>
      </c>
      <c r="I3" s="24" t="s">
        <v>2</v>
      </c>
      <c r="J3" s="24" t="s">
        <v>26</v>
      </c>
      <c r="K3" s="37" t="s">
        <v>27</v>
      </c>
    </row>
    <row r="4" spans="1:11" ht="16.5" thickBot="1" x14ac:dyDescent="0.3">
      <c r="A4" s="18">
        <f ca="1">TODAY()</f>
        <v>45069</v>
      </c>
      <c r="B4" s="20">
        <f t="shared" ref="B4:B67" si="0">ROW()-3</f>
        <v>1</v>
      </c>
      <c r="C4" s="19">
        <f>G4</f>
        <v>2500</v>
      </c>
      <c r="D4" s="6">
        <v>0</v>
      </c>
      <c r="E4" s="6"/>
      <c r="F4" s="7"/>
      <c r="G4" s="32">
        <v>2500</v>
      </c>
      <c r="H4" s="8">
        <f t="shared" ref="H4" si="1">G4</f>
        <v>2500</v>
      </c>
      <c r="I4" s="38">
        <v>8.0000000000000002E-3</v>
      </c>
      <c r="J4" s="13">
        <v>0</v>
      </c>
      <c r="K4" s="13">
        <f>Table42[[#This Row],[Weekly Cashout (-Fees)]]*4</f>
        <v>0</v>
      </c>
    </row>
    <row r="5" spans="1:11" ht="15.75" x14ac:dyDescent="0.25">
      <c r="A5" s="9">
        <f t="shared" ref="A5:A68" ca="1" si="2">A4+1</f>
        <v>45070</v>
      </c>
      <c r="B5" s="10">
        <f t="shared" si="0"/>
        <v>2</v>
      </c>
      <c r="C5" s="11">
        <f>H4</f>
        <v>2500</v>
      </c>
      <c r="D5" s="11">
        <f ca="1">IF(WEEKDAY(Table42[[#This Row],[Date]],2)&lt;=5,C5*$I$4,"")</f>
        <v>20</v>
      </c>
      <c r="E5" s="11" t="str">
        <f ca="1">IF(AND(SUM($D$4:D5)-SUM($E$4:E4)&gt;=$K$2,WEEKDAY(Table42[[#This Row],[Date]],2)=5),SUM($D$4:D5)-SUM($F$4:F4),"")</f>
        <v/>
      </c>
      <c r="F5" s="11" t="str">
        <f ca="1">IF(E5="","",IF(E5&gt;$K$2,TRUNC(E5*100%),""))</f>
        <v/>
      </c>
      <c r="G5" s="12"/>
      <c r="H5" s="11">
        <f t="shared" ref="H5:H7" ca="1" si="3">IF(ISNUMBER(D5),H4+G5+D5,H4+G5)</f>
        <v>2520</v>
      </c>
      <c r="I5" s="39"/>
      <c r="J5" s="13">
        <f ca="1">IF(ISNUMBER(D5),D5*5-(D5*5*0.05),J4)</f>
        <v>95</v>
      </c>
      <c r="K5" s="13">
        <f ca="1">Table42[[#This Row],[Weekly Cashout (-Fees)]]*4</f>
        <v>380</v>
      </c>
    </row>
    <row r="6" spans="1:11" ht="15.75" x14ac:dyDescent="0.25">
      <c r="A6" s="9">
        <f t="shared" ca="1" si="2"/>
        <v>45071</v>
      </c>
      <c r="B6" s="10">
        <f t="shared" si="0"/>
        <v>3</v>
      </c>
      <c r="C6" s="11">
        <f ca="1">IF(ISNUMBER(F5),C5+F5+G5,C5+G5)</f>
        <v>2500</v>
      </c>
      <c r="D6" s="11">
        <f ca="1">IF(WEEKDAY(Table42[[#This Row],[Date]],2)&lt;=5,C6*$I$4,"")</f>
        <v>20</v>
      </c>
      <c r="E6" s="11" t="str">
        <f ca="1">IF(AND(SUM($D$4:D6)-SUM($E$4:E5)&gt;=$K$2,WEEKDAY(Table42[[#This Row],[Date]],2)=5),SUM($D$4:D6)-SUM($F$4:F5),"")</f>
        <v/>
      </c>
      <c r="F6" s="11" t="str">
        <f t="shared" ref="F6:F69" ca="1" si="4">IF(E6="","",IF(E6&gt;$K$2,TRUNC(E6*100%),""))</f>
        <v/>
      </c>
      <c r="G6" s="14"/>
      <c r="H6" s="11">
        <f t="shared" ca="1" si="3"/>
        <v>2540</v>
      </c>
      <c r="I6" s="40"/>
      <c r="J6" s="13">
        <f t="shared" ref="J6:J69" ca="1" si="5">IF(ISNUMBER(D6),D6*5-(D6*5*0.05),J5)</f>
        <v>95</v>
      </c>
      <c r="K6" s="13">
        <f ca="1">Table42[[#This Row],[Weekly Cashout (-Fees)]]*4</f>
        <v>380</v>
      </c>
    </row>
    <row r="7" spans="1:11" ht="15.75" x14ac:dyDescent="0.25">
      <c r="A7" s="9">
        <f t="shared" ca="1" si="2"/>
        <v>45072</v>
      </c>
      <c r="B7" s="10">
        <f t="shared" si="0"/>
        <v>4</v>
      </c>
      <c r="C7" s="11">
        <f t="shared" ref="C7:C70" ca="1" si="6">IF(ISNUMBER(F6),C6+F6+G6,C6+G6)</f>
        <v>2500</v>
      </c>
      <c r="D7" s="11">
        <f ca="1">IF(WEEKDAY(Table42[[#This Row],[Date]],2)&lt;=5,C7*$I$4,"")</f>
        <v>20</v>
      </c>
      <c r="E7" s="11">
        <f ca="1">IF(AND(SUM($D$4:D7)-SUM($E$4:E6)&gt;=$K$2,WEEKDAY(Table42[[#This Row],[Date]],2)=5),SUM($D$4:D7)-SUM($F$4:F6),"")</f>
        <v>60</v>
      </c>
      <c r="F7" s="11">
        <f t="shared" ca="1" si="4"/>
        <v>60</v>
      </c>
      <c r="G7" s="14"/>
      <c r="H7" s="11">
        <f t="shared" ca="1" si="3"/>
        <v>2560</v>
      </c>
      <c r="I7" s="40"/>
      <c r="J7" s="13">
        <f t="shared" ca="1" si="5"/>
        <v>95</v>
      </c>
      <c r="K7" s="13">
        <f ca="1">Table42[[#This Row],[Weekly Cashout (-Fees)]]*4</f>
        <v>380</v>
      </c>
    </row>
    <row r="8" spans="1:11" ht="15.75" x14ac:dyDescent="0.25">
      <c r="A8" s="9">
        <f t="shared" ca="1" si="2"/>
        <v>45073</v>
      </c>
      <c r="B8" s="10">
        <f t="shared" si="0"/>
        <v>5</v>
      </c>
      <c r="C8" s="11">
        <f t="shared" ca="1" si="6"/>
        <v>2560</v>
      </c>
      <c r="D8" s="11" t="str">
        <f ca="1">IF(WEEKDAY(Table42[[#This Row],[Date]],2)&lt;=5,C8*$I$4,"")</f>
        <v/>
      </c>
      <c r="E8" s="11" t="str">
        <f ca="1">IF(AND(SUM($D$4:D8)-SUM($E$4:E7)&gt;=$K$2,WEEKDAY(Table42[[#This Row],[Date]],2)=5),SUM($D$4:D8)-SUM($F$4:F7),"")</f>
        <v/>
      </c>
      <c r="F8" s="11" t="str">
        <f t="shared" ca="1" si="4"/>
        <v/>
      </c>
      <c r="G8" s="14"/>
      <c r="H8" s="11">
        <f ca="1">IF(ISNUMBER(D8),H7+G8+D8,H7+G8)</f>
        <v>2560</v>
      </c>
      <c r="I8" s="40"/>
      <c r="J8" s="13">
        <f t="shared" ca="1" si="5"/>
        <v>95</v>
      </c>
      <c r="K8" s="13">
        <f ca="1">Table42[[#This Row],[Weekly Cashout (-Fees)]]*4</f>
        <v>380</v>
      </c>
    </row>
    <row r="9" spans="1:11" ht="15.75" x14ac:dyDescent="0.25">
      <c r="A9" s="9">
        <f t="shared" ca="1" si="2"/>
        <v>45074</v>
      </c>
      <c r="B9" s="10">
        <f t="shared" si="0"/>
        <v>6</v>
      </c>
      <c r="C9" s="11">
        <f t="shared" ca="1" si="6"/>
        <v>2560</v>
      </c>
      <c r="D9" s="11" t="str">
        <f ca="1">IF(WEEKDAY(Table42[[#This Row],[Date]],2)&lt;=5,C9*$I$4,"")</f>
        <v/>
      </c>
      <c r="E9" s="11" t="str">
        <f ca="1">IF(AND(SUM($D$4:D9)-SUM($E$4:E8)&gt;=$K$2,WEEKDAY(Table42[[#This Row],[Date]],2)=5),SUM($D$4:D9)-SUM($F$4:F8),"")</f>
        <v/>
      </c>
      <c r="F9" s="11" t="str">
        <f t="shared" ca="1" si="4"/>
        <v/>
      </c>
      <c r="G9" s="14"/>
      <c r="H9" s="11">
        <f t="shared" ref="H9:H72" ca="1" si="7">IF(ISNUMBER(D9),H8+G9+D9,H8+G9)</f>
        <v>2560</v>
      </c>
      <c r="I9" s="40"/>
      <c r="J9" s="13">
        <f t="shared" ca="1" si="5"/>
        <v>95</v>
      </c>
      <c r="K9" s="13">
        <f ca="1">Table42[[#This Row],[Weekly Cashout (-Fees)]]*4</f>
        <v>380</v>
      </c>
    </row>
    <row r="10" spans="1:11" ht="15.75" x14ac:dyDescent="0.25">
      <c r="A10" s="9">
        <f t="shared" ca="1" si="2"/>
        <v>45075</v>
      </c>
      <c r="B10" s="10">
        <f t="shared" si="0"/>
        <v>7</v>
      </c>
      <c r="C10" s="11">
        <f t="shared" ca="1" si="6"/>
        <v>2560</v>
      </c>
      <c r="D10" s="11">
        <f ca="1">IF(WEEKDAY(Table42[[#This Row],[Date]],2)&lt;=5,C10*$I$4,"")</f>
        <v>20.48</v>
      </c>
      <c r="E10" s="11" t="str">
        <f ca="1">IF(AND(SUM($D$4:D10)-SUM($E$4:E9)&gt;=$K$2,WEEKDAY(Table42[[#This Row],[Date]],2)=5),SUM($D$4:D10)-SUM($F$4:F9),"")</f>
        <v/>
      </c>
      <c r="F10" s="11" t="str">
        <f t="shared" ca="1" si="4"/>
        <v/>
      </c>
      <c r="G10" s="14"/>
      <c r="H10" s="11">
        <f t="shared" ca="1" si="7"/>
        <v>2580.48</v>
      </c>
      <c r="I10" s="40"/>
      <c r="J10" s="13">
        <f t="shared" ca="1" si="5"/>
        <v>97.28</v>
      </c>
      <c r="K10" s="13">
        <f ca="1">Table42[[#This Row],[Weekly Cashout (-Fees)]]*4</f>
        <v>389.12</v>
      </c>
    </row>
    <row r="11" spans="1:11" ht="15.75" x14ac:dyDescent="0.25">
      <c r="A11" s="9">
        <f t="shared" ca="1" si="2"/>
        <v>45076</v>
      </c>
      <c r="B11" s="10">
        <f t="shared" si="0"/>
        <v>8</v>
      </c>
      <c r="C11" s="11">
        <f t="shared" ca="1" si="6"/>
        <v>2560</v>
      </c>
      <c r="D11" s="11">
        <f ca="1">IF(WEEKDAY(Table42[[#This Row],[Date]],2)&lt;=5,C11*$I$4,"")</f>
        <v>20.48</v>
      </c>
      <c r="E11" s="11" t="str">
        <f ca="1">IF(AND(SUM($D$4:D11)-SUM($E$4:E10)&gt;=$K$2,WEEKDAY(Table42[[#This Row],[Date]],2)=5),SUM($D$4:D11)-SUM($F$4:F10),"")</f>
        <v/>
      </c>
      <c r="F11" s="11" t="str">
        <f t="shared" ca="1" si="4"/>
        <v/>
      </c>
      <c r="G11" s="14"/>
      <c r="H11" s="11">
        <f t="shared" ca="1" si="7"/>
        <v>2600.96</v>
      </c>
      <c r="I11" s="40"/>
      <c r="J11" s="13">
        <f t="shared" ca="1" si="5"/>
        <v>97.28</v>
      </c>
      <c r="K11" s="13">
        <f ca="1">Table42[[#This Row],[Weekly Cashout (-Fees)]]*4</f>
        <v>389.12</v>
      </c>
    </row>
    <row r="12" spans="1:11" ht="15.75" x14ac:dyDescent="0.25">
      <c r="A12" s="9">
        <f t="shared" ca="1" si="2"/>
        <v>45077</v>
      </c>
      <c r="B12" s="10">
        <f t="shared" si="0"/>
        <v>9</v>
      </c>
      <c r="C12" s="11">
        <f t="shared" ca="1" si="6"/>
        <v>2560</v>
      </c>
      <c r="D12" s="11">
        <f ca="1">IF(WEEKDAY(Table42[[#This Row],[Date]],2)&lt;=5,C12*$I$4,"")</f>
        <v>20.48</v>
      </c>
      <c r="E12" s="11" t="str">
        <f ca="1">IF(AND(SUM($D$4:D12)-SUM($E$4:E11)&gt;=$K$2,WEEKDAY(Table42[[#This Row],[Date]],2)=5),SUM($D$4:D12)-SUM($F$4:F11),"")</f>
        <v/>
      </c>
      <c r="F12" s="11" t="str">
        <f t="shared" ca="1" si="4"/>
        <v/>
      </c>
      <c r="G12" s="14"/>
      <c r="H12" s="11">
        <f t="shared" ca="1" si="7"/>
        <v>2621.44</v>
      </c>
      <c r="I12" s="40"/>
      <c r="J12" s="13">
        <f t="shared" ca="1" si="5"/>
        <v>97.28</v>
      </c>
      <c r="K12" s="13">
        <f ca="1">Table42[[#This Row],[Weekly Cashout (-Fees)]]*4</f>
        <v>389.12</v>
      </c>
    </row>
    <row r="13" spans="1:11" ht="15.75" x14ac:dyDescent="0.25">
      <c r="A13" s="9">
        <f t="shared" ca="1" si="2"/>
        <v>45078</v>
      </c>
      <c r="B13" s="10">
        <f t="shared" si="0"/>
        <v>10</v>
      </c>
      <c r="C13" s="11">
        <f t="shared" ca="1" si="6"/>
        <v>2560</v>
      </c>
      <c r="D13" s="11">
        <f ca="1">IF(WEEKDAY(Table42[[#This Row],[Date]],2)&lt;=5,C13*$I$4,"")</f>
        <v>20.48</v>
      </c>
      <c r="E13" s="11" t="str">
        <f ca="1">IF(AND(SUM($D$4:D13)-SUM($E$4:E12)&gt;=$K$2,WEEKDAY(Table42[[#This Row],[Date]],2)=5),SUM($D$4:D13)-SUM($F$4:F12),"")</f>
        <v/>
      </c>
      <c r="F13" s="11" t="str">
        <f t="shared" ca="1" si="4"/>
        <v/>
      </c>
      <c r="G13" s="14"/>
      <c r="H13" s="11">
        <f t="shared" ca="1" si="7"/>
        <v>2641.92</v>
      </c>
      <c r="I13" s="40"/>
      <c r="J13" s="13">
        <f t="shared" ca="1" si="5"/>
        <v>97.28</v>
      </c>
      <c r="K13" s="13">
        <f ca="1">Table42[[#This Row],[Weekly Cashout (-Fees)]]*4</f>
        <v>389.12</v>
      </c>
    </row>
    <row r="14" spans="1:11" ht="15.75" x14ac:dyDescent="0.25">
      <c r="A14" s="9">
        <f t="shared" ca="1" si="2"/>
        <v>45079</v>
      </c>
      <c r="B14" s="10">
        <f t="shared" si="0"/>
        <v>11</v>
      </c>
      <c r="C14" s="11">
        <f t="shared" ca="1" si="6"/>
        <v>2560</v>
      </c>
      <c r="D14" s="11">
        <f ca="1">IF(WEEKDAY(Table42[[#This Row],[Date]],2)&lt;=5,C14*$I$4,"")</f>
        <v>20.48</v>
      </c>
      <c r="E14" s="11">
        <f ca="1">IF(AND(SUM($D$4:D14)-SUM($E$4:E13)&gt;=$K$2,WEEKDAY(Table42[[#This Row],[Date]],2)=5),SUM($D$4:D14)-SUM($F$4:F13),"")</f>
        <v>102.4</v>
      </c>
      <c r="F14" s="11">
        <f t="shared" ca="1" si="4"/>
        <v>102</v>
      </c>
      <c r="G14" s="14"/>
      <c r="H14" s="11">
        <f t="shared" ca="1" si="7"/>
        <v>2662.4</v>
      </c>
      <c r="I14" s="40"/>
      <c r="J14" s="13">
        <f t="shared" ca="1" si="5"/>
        <v>97.28</v>
      </c>
      <c r="K14" s="13">
        <f ca="1">Table42[[#This Row],[Weekly Cashout (-Fees)]]*4</f>
        <v>389.12</v>
      </c>
    </row>
    <row r="15" spans="1:11" ht="15.75" x14ac:dyDescent="0.25">
      <c r="A15" s="9">
        <f t="shared" ca="1" si="2"/>
        <v>45080</v>
      </c>
      <c r="B15" s="10">
        <f t="shared" si="0"/>
        <v>12</v>
      </c>
      <c r="C15" s="11">
        <f t="shared" ca="1" si="6"/>
        <v>2662</v>
      </c>
      <c r="D15" s="11" t="str">
        <f ca="1">IF(WEEKDAY(Table42[[#This Row],[Date]],2)&lt;=5,C15*$I$4,"")</f>
        <v/>
      </c>
      <c r="E15" s="11" t="str">
        <f ca="1">IF(AND(SUM($D$4:D15)-SUM($E$4:E14)&gt;=$K$2,WEEKDAY(Table42[[#This Row],[Date]],2)=5),SUM($D$4:D15)-SUM($F$4:F14),"")</f>
        <v/>
      </c>
      <c r="F15" s="11" t="str">
        <f t="shared" ca="1" si="4"/>
        <v/>
      </c>
      <c r="G15" s="14"/>
      <c r="H15" s="11">
        <f t="shared" ca="1" si="7"/>
        <v>2662.4</v>
      </c>
      <c r="I15" s="40"/>
      <c r="J15" s="13">
        <f t="shared" ca="1" si="5"/>
        <v>97.28</v>
      </c>
      <c r="K15" s="13">
        <f ca="1">Table42[[#This Row],[Weekly Cashout (-Fees)]]*4</f>
        <v>389.12</v>
      </c>
    </row>
    <row r="16" spans="1:11" ht="15.75" x14ac:dyDescent="0.25">
      <c r="A16" s="9">
        <f t="shared" ca="1" si="2"/>
        <v>45081</v>
      </c>
      <c r="B16" s="10">
        <f t="shared" si="0"/>
        <v>13</v>
      </c>
      <c r="C16" s="11">
        <f t="shared" ca="1" si="6"/>
        <v>2662</v>
      </c>
      <c r="D16" s="11" t="str">
        <f ca="1">IF(WEEKDAY(Table42[[#This Row],[Date]],2)&lt;=5,C16*$I$4,"")</f>
        <v/>
      </c>
      <c r="E16" s="11" t="str">
        <f ca="1">IF(AND(SUM($D$4:D16)-SUM($E$4:E15)&gt;=$K$2,WEEKDAY(Table42[[#This Row],[Date]],2)=5),SUM($D$4:D16)-SUM($F$4:F15),"")</f>
        <v/>
      </c>
      <c r="F16" s="11" t="str">
        <f t="shared" ca="1" si="4"/>
        <v/>
      </c>
      <c r="G16" s="14"/>
      <c r="H16" s="11">
        <f t="shared" ca="1" si="7"/>
        <v>2662.4</v>
      </c>
      <c r="I16" s="40"/>
      <c r="J16" s="13">
        <f t="shared" ca="1" si="5"/>
        <v>97.28</v>
      </c>
      <c r="K16" s="13">
        <f ca="1">Table42[[#This Row],[Weekly Cashout (-Fees)]]*4</f>
        <v>389.12</v>
      </c>
    </row>
    <row r="17" spans="1:11" ht="15.75" x14ac:dyDescent="0.25">
      <c r="A17" s="9">
        <f t="shared" ca="1" si="2"/>
        <v>45082</v>
      </c>
      <c r="B17" s="10">
        <f t="shared" si="0"/>
        <v>14</v>
      </c>
      <c r="C17" s="11">
        <f t="shared" ca="1" si="6"/>
        <v>2662</v>
      </c>
      <c r="D17" s="11">
        <f ca="1">IF(WEEKDAY(Table42[[#This Row],[Date]],2)&lt;=5,C17*$I$4,"")</f>
        <v>21.295999999999999</v>
      </c>
      <c r="E17" s="11" t="str">
        <f ca="1">IF(AND(SUM($D$4:D17)-SUM($E$4:E16)&gt;=$K$2,WEEKDAY(Table42[[#This Row],[Date]],2)=5),SUM($D$4:D17)-SUM($F$4:F16),"")</f>
        <v/>
      </c>
      <c r="F17" s="11" t="str">
        <f t="shared" ca="1" si="4"/>
        <v/>
      </c>
      <c r="G17" s="14"/>
      <c r="H17" s="11">
        <f t="shared" ca="1" si="7"/>
        <v>2683.6959999999999</v>
      </c>
      <c r="I17" s="40"/>
      <c r="J17" s="13">
        <f t="shared" ca="1" si="5"/>
        <v>101.15599999999999</v>
      </c>
      <c r="K17" s="13">
        <f ca="1">Table42[[#This Row],[Weekly Cashout (-Fees)]]*4</f>
        <v>404.62399999999997</v>
      </c>
    </row>
    <row r="18" spans="1:11" ht="15.75" x14ac:dyDescent="0.25">
      <c r="A18" s="9">
        <f t="shared" ca="1" si="2"/>
        <v>45083</v>
      </c>
      <c r="B18" s="10">
        <f t="shared" si="0"/>
        <v>15</v>
      </c>
      <c r="C18" s="11">
        <f t="shared" ca="1" si="6"/>
        <v>2662</v>
      </c>
      <c r="D18" s="11">
        <f ca="1">IF(WEEKDAY(Table42[[#This Row],[Date]],2)&lt;=5,C18*$I$4,"")</f>
        <v>21.295999999999999</v>
      </c>
      <c r="E18" s="11" t="str">
        <f ca="1">IF(AND(SUM($D$4:D18)-SUM($E$4:E17)&gt;=$K$2,WEEKDAY(Table42[[#This Row],[Date]],2)=5),SUM($D$4:D18)-SUM($F$4:F17),"")</f>
        <v/>
      </c>
      <c r="F18" s="11" t="str">
        <f t="shared" ca="1" si="4"/>
        <v/>
      </c>
      <c r="G18" s="14"/>
      <c r="H18" s="11">
        <f t="shared" ca="1" si="7"/>
        <v>2704.9919999999997</v>
      </c>
      <c r="I18" s="40"/>
      <c r="J18" s="13">
        <f t="shared" ca="1" si="5"/>
        <v>101.15599999999999</v>
      </c>
      <c r="K18" s="13">
        <f ca="1">Table42[[#This Row],[Weekly Cashout (-Fees)]]*4</f>
        <v>404.62399999999997</v>
      </c>
    </row>
    <row r="19" spans="1:11" ht="15.75" x14ac:dyDescent="0.25">
      <c r="A19" s="9">
        <f t="shared" ca="1" si="2"/>
        <v>45084</v>
      </c>
      <c r="B19" s="10">
        <f t="shared" si="0"/>
        <v>16</v>
      </c>
      <c r="C19" s="11">
        <f t="shared" ca="1" si="6"/>
        <v>2662</v>
      </c>
      <c r="D19" s="11">
        <f ca="1">IF(WEEKDAY(Table42[[#This Row],[Date]],2)&lt;=5,C19*$I$4,"")</f>
        <v>21.295999999999999</v>
      </c>
      <c r="E19" s="11" t="str">
        <f ca="1">IF(AND(SUM($D$4:D19)-SUM($E$4:E18)&gt;=$K$2,WEEKDAY(Table42[[#This Row],[Date]],2)=5),SUM($D$4:D19)-SUM($F$4:F18),"")</f>
        <v/>
      </c>
      <c r="F19" s="11" t="str">
        <f t="shared" ca="1" si="4"/>
        <v/>
      </c>
      <c r="G19" s="14"/>
      <c r="H19" s="11">
        <f t="shared" ca="1" si="7"/>
        <v>2726.2879999999996</v>
      </c>
      <c r="I19" s="40"/>
      <c r="J19" s="13">
        <f t="shared" ca="1" si="5"/>
        <v>101.15599999999999</v>
      </c>
      <c r="K19" s="13">
        <f ca="1">Table42[[#This Row],[Weekly Cashout (-Fees)]]*4</f>
        <v>404.62399999999997</v>
      </c>
    </row>
    <row r="20" spans="1:11" ht="15.75" x14ac:dyDescent="0.25">
      <c r="A20" s="9">
        <f t="shared" ca="1" si="2"/>
        <v>45085</v>
      </c>
      <c r="B20" s="10">
        <f t="shared" si="0"/>
        <v>17</v>
      </c>
      <c r="C20" s="11">
        <f t="shared" ca="1" si="6"/>
        <v>2662</v>
      </c>
      <c r="D20" s="11">
        <f ca="1">IF(WEEKDAY(Table42[[#This Row],[Date]],2)&lt;=5,C20*$I$4,"")</f>
        <v>21.295999999999999</v>
      </c>
      <c r="E20" s="11" t="str">
        <f ca="1">IF(AND(SUM($D$4:D20)-SUM($E$4:E19)&gt;=$K$2,WEEKDAY(Table42[[#This Row],[Date]],2)=5),SUM($D$4:D20)-SUM($F$4:F19),"")</f>
        <v/>
      </c>
      <c r="F20" s="11" t="str">
        <f t="shared" ca="1" si="4"/>
        <v/>
      </c>
      <c r="G20" s="14"/>
      <c r="H20" s="11">
        <f t="shared" ca="1" si="7"/>
        <v>2747.5839999999994</v>
      </c>
      <c r="I20" s="40"/>
      <c r="J20" s="13">
        <f t="shared" ca="1" si="5"/>
        <v>101.15599999999999</v>
      </c>
      <c r="K20" s="13">
        <f ca="1">Table42[[#This Row],[Weekly Cashout (-Fees)]]*4</f>
        <v>404.62399999999997</v>
      </c>
    </row>
    <row r="21" spans="1:11" ht="15.75" x14ac:dyDescent="0.25">
      <c r="A21" s="9">
        <f t="shared" ca="1" si="2"/>
        <v>45086</v>
      </c>
      <c r="B21" s="10">
        <f t="shared" si="0"/>
        <v>18</v>
      </c>
      <c r="C21" s="11">
        <f t="shared" ca="1" si="6"/>
        <v>2662</v>
      </c>
      <c r="D21" s="11">
        <f ca="1">IF(WEEKDAY(Table42[[#This Row],[Date]],2)&lt;=5,C21*$I$4,"")</f>
        <v>21.295999999999999</v>
      </c>
      <c r="E21" s="11">
        <f ca="1">IF(AND(SUM($D$4:D21)-SUM($E$4:E20)&gt;=$K$2,WEEKDAY(Table42[[#This Row],[Date]],2)=5),SUM($D$4:D21)-SUM($F$4:F20),"")</f>
        <v>106.88</v>
      </c>
      <c r="F21" s="11">
        <f t="shared" ca="1" si="4"/>
        <v>106</v>
      </c>
      <c r="G21" s="14"/>
      <c r="H21" s="11">
        <f t="shared" ca="1" si="7"/>
        <v>2768.8799999999992</v>
      </c>
      <c r="I21" s="40"/>
      <c r="J21" s="13">
        <f t="shared" ca="1" si="5"/>
        <v>101.15599999999999</v>
      </c>
      <c r="K21" s="13">
        <f ca="1">Table42[[#This Row],[Weekly Cashout (-Fees)]]*4</f>
        <v>404.62399999999997</v>
      </c>
    </row>
    <row r="22" spans="1:11" ht="15.75" x14ac:dyDescent="0.25">
      <c r="A22" s="9">
        <f t="shared" ca="1" si="2"/>
        <v>45087</v>
      </c>
      <c r="B22" s="10">
        <f t="shared" si="0"/>
        <v>19</v>
      </c>
      <c r="C22" s="11">
        <f t="shared" ca="1" si="6"/>
        <v>2768</v>
      </c>
      <c r="D22" s="11" t="str">
        <f ca="1">IF(WEEKDAY(Table42[[#This Row],[Date]],2)&lt;=5,C22*$I$4,"")</f>
        <v/>
      </c>
      <c r="E22" s="11" t="str">
        <f ca="1">IF(AND(SUM($D$4:D22)-SUM($E$4:E21)&gt;=$K$2,WEEKDAY(Table42[[#This Row],[Date]],2)=5),SUM($D$4:D22)-SUM($F$4:F21),"")</f>
        <v/>
      </c>
      <c r="F22" s="11" t="str">
        <f t="shared" ca="1" si="4"/>
        <v/>
      </c>
      <c r="G22" s="14"/>
      <c r="H22" s="11">
        <f t="shared" ca="1" si="7"/>
        <v>2768.8799999999992</v>
      </c>
      <c r="I22" s="40"/>
      <c r="J22" s="13">
        <f t="shared" ca="1" si="5"/>
        <v>101.15599999999999</v>
      </c>
      <c r="K22" s="13">
        <f ca="1">Table42[[#This Row],[Weekly Cashout (-Fees)]]*4</f>
        <v>404.62399999999997</v>
      </c>
    </row>
    <row r="23" spans="1:11" ht="15.75" customHeight="1" x14ac:dyDescent="0.25">
      <c r="A23" s="9">
        <f t="shared" ca="1" si="2"/>
        <v>45088</v>
      </c>
      <c r="B23" s="10">
        <f t="shared" si="0"/>
        <v>20</v>
      </c>
      <c r="C23" s="11">
        <f t="shared" ca="1" si="6"/>
        <v>2768</v>
      </c>
      <c r="D23" s="11" t="str">
        <f ca="1">IF(WEEKDAY(Table42[[#This Row],[Date]],2)&lt;=5,C23*$I$4,"")</f>
        <v/>
      </c>
      <c r="E23" s="11" t="str">
        <f ca="1">IF(AND(SUM($D$4:D23)-SUM($E$4:E22)&gt;=$K$2,WEEKDAY(Table42[[#This Row],[Date]],2)=5),SUM($D$4:D23)-SUM($F$4:F22),"")</f>
        <v/>
      </c>
      <c r="F23" s="11" t="str">
        <f t="shared" ca="1" si="4"/>
        <v/>
      </c>
      <c r="G23" s="14"/>
      <c r="H23" s="11">
        <f t="shared" ca="1" si="7"/>
        <v>2768.8799999999992</v>
      </c>
      <c r="I23" s="40"/>
      <c r="J23" s="13">
        <f t="shared" ca="1" si="5"/>
        <v>101.15599999999999</v>
      </c>
      <c r="K23" s="13">
        <f ca="1">Table42[[#This Row],[Weekly Cashout (-Fees)]]*4</f>
        <v>404.62399999999997</v>
      </c>
    </row>
    <row r="24" spans="1:11" ht="15.75" customHeight="1" x14ac:dyDescent="0.25">
      <c r="A24" s="9">
        <f t="shared" ca="1" si="2"/>
        <v>45089</v>
      </c>
      <c r="B24" s="10">
        <f t="shared" si="0"/>
        <v>21</v>
      </c>
      <c r="C24" s="11">
        <f t="shared" ca="1" si="6"/>
        <v>2768</v>
      </c>
      <c r="D24" s="11">
        <f ca="1">IF(WEEKDAY(Table42[[#This Row],[Date]],2)&lt;=5,C24*$I$4,"")</f>
        <v>22.144000000000002</v>
      </c>
      <c r="E24" s="11" t="str">
        <f ca="1">IF(AND(SUM($D$4:D24)-SUM($E$4:E23)&gt;=$K$2,WEEKDAY(Table42[[#This Row],[Date]],2)=5),SUM($D$4:D24)-SUM($F$4:F23),"")</f>
        <v/>
      </c>
      <c r="F24" s="11" t="str">
        <f t="shared" ca="1" si="4"/>
        <v/>
      </c>
      <c r="G24" s="14"/>
      <c r="H24" s="11">
        <f t="shared" ca="1" si="7"/>
        <v>2791.023999999999</v>
      </c>
      <c r="I24" s="40"/>
      <c r="J24" s="13">
        <f t="shared" ca="1" si="5"/>
        <v>105.18400000000001</v>
      </c>
      <c r="K24" s="13">
        <f ca="1">Table42[[#This Row],[Weekly Cashout (-Fees)]]*4</f>
        <v>420.73600000000005</v>
      </c>
    </row>
    <row r="25" spans="1:11" ht="15.75" customHeight="1" x14ac:dyDescent="0.25">
      <c r="A25" s="9">
        <f t="shared" ca="1" si="2"/>
        <v>45090</v>
      </c>
      <c r="B25" s="10">
        <f t="shared" si="0"/>
        <v>22</v>
      </c>
      <c r="C25" s="11">
        <f t="shared" ca="1" si="6"/>
        <v>2768</v>
      </c>
      <c r="D25" s="11">
        <f ca="1">IF(WEEKDAY(Table42[[#This Row],[Date]],2)&lt;=5,C25*$I$4,"")</f>
        <v>22.144000000000002</v>
      </c>
      <c r="E25" s="11" t="str">
        <f ca="1">IF(AND(SUM($D$4:D25)-SUM($E$4:E24)&gt;=$K$2,WEEKDAY(Table42[[#This Row],[Date]],2)=5),SUM($D$4:D25)-SUM($F$4:F24),"")</f>
        <v/>
      </c>
      <c r="F25" s="11" t="str">
        <f t="shared" ca="1" si="4"/>
        <v/>
      </c>
      <c r="G25" s="14"/>
      <c r="H25" s="11">
        <f t="shared" ca="1" si="7"/>
        <v>2813.1679999999988</v>
      </c>
      <c r="I25" s="40"/>
      <c r="J25" s="13">
        <f t="shared" ca="1" si="5"/>
        <v>105.18400000000001</v>
      </c>
      <c r="K25" s="13">
        <f ca="1">Table42[[#This Row],[Weekly Cashout (-Fees)]]*4</f>
        <v>420.73600000000005</v>
      </c>
    </row>
    <row r="26" spans="1:11" ht="15.75" customHeight="1" x14ac:dyDescent="0.25">
      <c r="A26" s="9">
        <f t="shared" ca="1" si="2"/>
        <v>45091</v>
      </c>
      <c r="B26" s="10">
        <f t="shared" si="0"/>
        <v>23</v>
      </c>
      <c r="C26" s="11">
        <f t="shared" ca="1" si="6"/>
        <v>2768</v>
      </c>
      <c r="D26" s="11">
        <f ca="1">IF(WEEKDAY(Table42[[#This Row],[Date]],2)&lt;=5,C26*$I$4,"")</f>
        <v>22.144000000000002</v>
      </c>
      <c r="E26" s="11" t="str">
        <f ca="1">IF(AND(SUM($D$4:D26)-SUM($E$4:E25)&gt;=$K$2,WEEKDAY(Table42[[#This Row],[Date]],2)=5),SUM($D$4:D26)-SUM($F$4:F25),"")</f>
        <v/>
      </c>
      <c r="F26" s="11" t="str">
        <f t="shared" ca="1" si="4"/>
        <v/>
      </c>
      <c r="G26" s="14"/>
      <c r="H26" s="11">
        <f t="shared" ca="1" si="7"/>
        <v>2835.3119999999985</v>
      </c>
      <c r="I26" s="40"/>
      <c r="J26" s="13">
        <f t="shared" ca="1" si="5"/>
        <v>105.18400000000001</v>
      </c>
      <c r="K26" s="13">
        <f ca="1">Table42[[#This Row],[Weekly Cashout (-Fees)]]*4</f>
        <v>420.73600000000005</v>
      </c>
    </row>
    <row r="27" spans="1:11" ht="15.75" customHeight="1" x14ac:dyDescent="0.25">
      <c r="A27" s="9">
        <f t="shared" ca="1" si="2"/>
        <v>45092</v>
      </c>
      <c r="B27" s="10">
        <f t="shared" si="0"/>
        <v>24</v>
      </c>
      <c r="C27" s="11">
        <f t="shared" ca="1" si="6"/>
        <v>2768</v>
      </c>
      <c r="D27" s="11">
        <f ca="1">IF(WEEKDAY(Table42[[#This Row],[Date]],2)&lt;=5,C27*$I$4,"")</f>
        <v>22.144000000000002</v>
      </c>
      <c r="E27" s="11" t="str">
        <f ca="1">IF(AND(SUM($D$4:D27)-SUM($E$4:E26)&gt;=$K$2,WEEKDAY(Table42[[#This Row],[Date]],2)=5),SUM($D$4:D27)-SUM($F$4:F26),"")</f>
        <v/>
      </c>
      <c r="F27" s="11" t="str">
        <f t="shared" ca="1" si="4"/>
        <v/>
      </c>
      <c r="G27" s="14"/>
      <c r="H27" s="11">
        <f t="shared" ca="1" si="7"/>
        <v>2857.4559999999983</v>
      </c>
      <c r="I27" s="40"/>
      <c r="J27" s="13">
        <f t="shared" ca="1" si="5"/>
        <v>105.18400000000001</v>
      </c>
      <c r="K27" s="13">
        <f ca="1">Table42[[#This Row],[Weekly Cashout (-Fees)]]*4</f>
        <v>420.73600000000005</v>
      </c>
    </row>
    <row r="28" spans="1:11" ht="15.75" customHeight="1" x14ac:dyDescent="0.25">
      <c r="A28" s="9">
        <f t="shared" ca="1" si="2"/>
        <v>45093</v>
      </c>
      <c r="B28" s="10">
        <f t="shared" si="0"/>
        <v>25</v>
      </c>
      <c r="C28" s="11">
        <f t="shared" ca="1" si="6"/>
        <v>2768</v>
      </c>
      <c r="D28" s="11">
        <f ca="1">IF(WEEKDAY(Table42[[#This Row],[Date]],2)&lt;=5,C28*$I$4,"")</f>
        <v>22.144000000000002</v>
      </c>
      <c r="E28" s="11">
        <f ca="1">IF(AND(SUM($D$4:D28)-SUM($E$4:E27)&gt;=$K$2,WEEKDAY(Table42[[#This Row],[Date]],2)=5),SUM($D$4:D28)-SUM($F$4:F27),"")</f>
        <v>111.60000000000002</v>
      </c>
      <c r="F28" s="11">
        <f t="shared" ca="1" si="4"/>
        <v>111</v>
      </c>
      <c r="G28" s="14"/>
      <c r="H28" s="11">
        <f t="shared" ca="1" si="7"/>
        <v>2879.5999999999981</v>
      </c>
      <c r="I28" s="40"/>
      <c r="J28" s="13">
        <f t="shared" ca="1" si="5"/>
        <v>105.18400000000001</v>
      </c>
      <c r="K28" s="13">
        <f ca="1">Table42[[#This Row],[Weekly Cashout (-Fees)]]*4</f>
        <v>420.73600000000005</v>
      </c>
    </row>
    <row r="29" spans="1:11" ht="15.75" customHeight="1" x14ac:dyDescent="0.25">
      <c r="A29" s="9">
        <f t="shared" ca="1" si="2"/>
        <v>45094</v>
      </c>
      <c r="B29" s="10">
        <f t="shared" si="0"/>
        <v>26</v>
      </c>
      <c r="C29" s="11">
        <f t="shared" ca="1" si="6"/>
        <v>2879</v>
      </c>
      <c r="D29" s="11" t="str">
        <f ca="1">IF(WEEKDAY(Table42[[#This Row],[Date]],2)&lt;=5,C29*$I$4,"")</f>
        <v/>
      </c>
      <c r="E29" s="11" t="str">
        <f ca="1">IF(AND(SUM($D$4:D29)-SUM($E$4:E28)&gt;=$K$2,WEEKDAY(Table42[[#This Row],[Date]],2)=5),SUM($D$4:D29)-SUM($F$4:F28),"")</f>
        <v/>
      </c>
      <c r="F29" s="11" t="str">
        <f t="shared" ca="1" si="4"/>
        <v/>
      </c>
      <c r="G29" s="14"/>
      <c r="H29" s="11">
        <f t="shared" ca="1" si="7"/>
        <v>2879.5999999999981</v>
      </c>
      <c r="I29" s="40"/>
      <c r="J29" s="13">
        <f t="shared" ca="1" si="5"/>
        <v>105.18400000000001</v>
      </c>
      <c r="K29" s="13">
        <f ca="1">Table42[[#This Row],[Weekly Cashout (-Fees)]]*4</f>
        <v>420.73600000000005</v>
      </c>
    </row>
    <row r="30" spans="1:11" ht="15.75" customHeight="1" x14ac:dyDescent="0.25">
      <c r="A30" s="9">
        <f t="shared" ca="1" si="2"/>
        <v>45095</v>
      </c>
      <c r="B30" s="10">
        <f t="shared" si="0"/>
        <v>27</v>
      </c>
      <c r="C30" s="11">
        <f t="shared" ca="1" si="6"/>
        <v>2879</v>
      </c>
      <c r="D30" s="11" t="str">
        <f ca="1">IF(WEEKDAY(Table42[[#This Row],[Date]],2)&lt;=5,C30*$I$4,"")</f>
        <v/>
      </c>
      <c r="E30" s="11" t="str">
        <f ca="1">IF(AND(SUM($D$4:D30)-SUM($E$4:E29)&gt;=$K$2,WEEKDAY(Table42[[#This Row],[Date]],2)=5),SUM($D$4:D30)-SUM($F$4:F29),"")</f>
        <v/>
      </c>
      <c r="F30" s="11" t="str">
        <f t="shared" ca="1" si="4"/>
        <v/>
      </c>
      <c r="G30" s="14"/>
      <c r="H30" s="11">
        <f t="shared" ca="1" si="7"/>
        <v>2879.5999999999981</v>
      </c>
      <c r="I30" s="40"/>
      <c r="J30" s="13">
        <f t="shared" ca="1" si="5"/>
        <v>105.18400000000001</v>
      </c>
      <c r="K30" s="13">
        <f ca="1">Table42[[#This Row],[Weekly Cashout (-Fees)]]*4</f>
        <v>420.73600000000005</v>
      </c>
    </row>
    <row r="31" spans="1:11" ht="15.75" customHeight="1" x14ac:dyDescent="0.25">
      <c r="A31" s="9">
        <f t="shared" ca="1" si="2"/>
        <v>45096</v>
      </c>
      <c r="B31" s="10">
        <f t="shared" si="0"/>
        <v>28</v>
      </c>
      <c r="C31" s="11">
        <f t="shared" ca="1" si="6"/>
        <v>2879</v>
      </c>
      <c r="D31" s="11">
        <f ca="1">IF(WEEKDAY(Table42[[#This Row],[Date]],2)&lt;=5,C31*$I$4,"")</f>
        <v>23.032</v>
      </c>
      <c r="E31" s="11" t="str">
        <f ca="1">IF(AND(SUM($D$4:D31)-SUM($E$4:E30)&gt;=$K$2,WEEKDAY(Table42[[#This Row],[Date]],2)=5),SUM($D$4:D31)-SUM($F$4:F30),"")</f>
        <v/>
      </c>
      <c r="F31" s="11" t="str">
        <f t="shared" ca="1" si="4"/>
        <v/>
      </c>
      <c r="G31" s="14"/>
      <c r="H31" s="11">
        <f t="shared" ca="1" si="7"/>
        <v>2902.6319999999982</v>
      </c>
      <c r="I31" s="40"/>
      <c r="J31" s="13">
        <f t="shared" ca="1" si="5"/>
        <v>109.402</v>
      </c>
      <c r="K31" s="13">
        <f ca="1">Table42[[#This Row],[Weekly Cashout (-Fees)]]*4</f>
        <v>437.608</v>
      </c>
    </row>
    <row r="32" spans="1:11" ht="15.75" customHeight="1" x14ac:dyDescent="0.25">
      <c r="A32" s="9">
        <f t="shared" ca="1" si="2"/>
        <v>45097</v>
      </c>
      <c r="B32" s="10">
        <f t="shared" si="0"/>
        <v>29</v>
      </c>
      <c r="C32" s="11">
        <f t="shared" ca="1" si="6"/>
        <v>2879</v>
      </c>
      <c r="D32" s="11">
        <f ca="1">IF(WEEKDAY(Table42[[#This Row],[Date]],2)&lt;=5,C32*$I$4,"")</f>
        <v>23.032</v>
      </c>
      <c r="E32" s="11" t="str">
        <f ca="1">IF(AND(SUM($D$4:D32)-SUM($E$4:E31)&gt;=$K$2,WEEKDAY(Table42[[#This Row],[Date]],2)=5),SUM($D$4:D32)-SUM($F$4:F31),"")</f>
        <v/>
      </c>
      <c r="F32" s="11" t="str">
        <f t="shared" ca="1" si="4"/>
        <v/>
      </c>
      <c r="G32" s="14"/>
      <c r="H32" s="11">
        <f t="shared" ca="1" si="7"/>
        <v>2925.6639999999984</v>
      </c>
      <c r="I32" s="40"/>
      <c r="J32" s="13">
        <f t="shared" ca="1" si="5"/>
        <v>109.402</v>
      </c>
      <c r="K32" s="13">
        <f ca="1">Table42[[#This Row],[Weekly Cashout (-Fees)]]*4</f>
        <v>437.608</v>
      </c>
    </row>
    <row r="33" spans="1:11" ht="15.75" customHeight="1" x14ac:dyDescent="0.25">
      <c r="A33" s="9">
        <f t="shared" ca="1" si="2"/>
        <v>45098</v>
      </c>
      <c r="B33" s="10">
        <f t="shared" si="0"/>
        <v>30</v>
      </c>
      <c r="C33" s="11">
        <f t="shared" ca="1" si="6"/>
        <v>2879</v>
      </c>
      <c r="D33" s="11">
        <f ca="1">IF(WEEKDAY(Table42[[#This Row],[Date]],2)&lt;=5,C33*$I$4,"")</f>
        <v>23.032</v>
      </c>
      <c r="E33" s="11" t="str">
        <f ca="1">IF(AND(SUM($D$4:D33)-SUM($E$4:E32)&gt;=$K$2,WEEKDAY(Table42[[#This Row],[Date]],2)=5),SUM($D$4:D33)-SUM($F$4:F32),"")</f>
        <v/>
      </c>
      <c r="F33" s="11" t="str">
        <f t="shared" ca="1" si="4"/>
        <v/>
      </c>
      <c r="G33" s="14"/>
      <c r="H33" s="11">
        <f t="shared" ca="1" si="7"/>
        <v>2948.6959999999985</v>
      </c>
      <c r="I33" s="40"/>
      <c r="J33" s="13">
        <f t="shared" ca="1" si="5"/>
        <v>109.402</v>
      </c>
      <c r="K33" s="13">
        <f ca="1">Table42[[#This Row],[Weekly Cashout (-Fees)]]*4</f>
        <v>437.608</v>
      </c>
    </row>
    <row r="34" spans="1:11" ht="15.75" customHeight="1" x14ac:dyDescent="0.25">
      <c r="A34" s="9">
        <f t="shared" ca="1" si="2"/>
        <v>45099</v>
      </c>
      <c r="B34" s="10">
        <f t="shared" si="0"/>
        <v>31</v>
      </c>
      <c r="C34" s="11">
        <f t="shared" ca="1" si="6"/>
        <v>2879</v>
      </c>
      <c r="D34" s="11">
        <f ca="1">IF(WEEKDAY(Table42[[#This Row],[Date]],2)&lt;=5,C34*$I$4,"")</f>
        <v>23.032</v>
      </c>
      <c r="E34" s="11" t="str">
        <f ca="1">IF(AND(SUM($D$4:D34)-SUM($E$4:E33)&gt;=$K$2,WEEKDAY(Table42[[#This Row],[Date]],2)=5),SUM($D$4:D34)-SUM($F$4:F33),"")</f>
        <v/>
      </c>
      <c r="F34" s="11" t="str">
        <f t="shared" ca="1" si="4"/>
        <v/>
      </c>
      <c r="G34" s="14"/>
      <c r="H34" s="11">
        <f t="shared" ca="1" si="7"/>
        <v>2971.7279999999987</v>
      </c>
      <c r="I34" s="40"/>
      <c r="J34" s="13">
        <f t="shared" ca="1" si="5"/>
        <v>109.402</v>
      </c>
      <c r="K34" s="13">
        <f ca="1">Table42[[#This Row],[Weekly Cashout (-Fees)]]*4</f>
        <v>437.608</v>
      </c>
    </row>
    <row r="35" spans="1:11" ht="15.75" customHeight="1" x14ac:dyDescent="0.25">
      <c r="A35" s="9">
        <f t="shared" ca="1" si="2"/>
        <v>45100</v>
      </c>
      <c r="B35" s="10">
        <f t="shared" si="0"/>
        <v>32</v>
      </c>
      <c r="C35" s="11">
        <f t="shared" ca="1" si="6"/>
        <v>2879</v>
      </c>
      <c r="D35" s="11">
        <f ca="1">IF(WEEKDAY(Table42[[#This Row],[Date]],2)&lt;=5,C35*$I$4,"")</f>
        <v>23.032</v>
      </c>
      <c r="E35" s="11">
        <f ca="1">IF(AND(SUM($D$4:D35)-SUM($E$4:E34)&gt;=$K$2,WEEKDAY(Table42[[#This Row],[Date]],2)=5),SUM($D$4:D35)-SUM($F$4:F34),"")</f>
        <v>115.75999999999993</v>
      </c>
      <c r="F35" s="11">
        <f t="shared" ca="1" si="4"/>
        <v>115</v>
      </c>
      <c r="G35" s="14"/>
      <c r="H35" s="11">
        <f t="shared" ca="1" si="7"/>
        <v>2994.7599999999989</v>
      </c>
      <c r="I35" s="40"/>
      <c r="J35" s="13">
        <f t="shared" ca="1" si="5"/>
        <v>109.402</v>
      </c>
      <c r="K35" s="13">
        <f ca="1">Table42[[#This Row],[Weekly Cashout (-Fees)]]*4</f>
        <v>437.608</v>
      </c>
    </row>
    <row r="36" spans="1:11" ht="15.75" customHeight="1" x14ac:dyDescent="0.25">
      <c r="A36" s="9">
        <f t="shared" ca="1" si="2"/>
        <v>45101</v>
      </c>
      <c r="B36" s="10">
        <f t="shared" si="0"/>
        <v>33</v>
      </c>
      <c r="C36" s="11">
        <f t="shared" ca="1" si="6"/>
        <v>2994</v>
      </c>
      <c r="D36" s="11" t="str">
        <f ca="1">IF(WEEKDAY(Table42[[#This Row],[Date]],2)&lt;=5,C36*$I$4,"")</f>
        <v/>
      </c>
      <c r="E36" s="11" t="str">
        <f ca="1">IF(AND(SUM($D$4:D36)-SUM($E$4:E35)&gt;=$K$2,WEEKDAY(Table42[[#This Row],[Date]],2)=5),SUM($D$4:D36)-SUM($F$4:F35),"")</f>
        <v/>
      </c>
      <c r="F36" s="11" t="str">
        <f t="shared" ca="1" si="4"/>
        <v/>
      </c>
      <c r="G36" s="14"/>
      <c r="H36" s="11">
        <f t="shared" ca="1" si="7"/>
        <v>2994.7599999999989</v>
      </c>
      <c r="I36" s="40"/>
      <c r="J36" s="13">
        <f t="shared" ca="1" si="5"/>
        <v>109.402</v>
      </c>
      <c r="K36" s="13">
        <f ca="1">Table42[[#This Row],[Weekly Cashout (-Fees)]]*4</f>
        <v>437.608</v>
      </c>
    </row>
    <row r="37" spans="1:11" ht="15.75" customHeight="1" x14ac:dyDescent="0.25">
      <c r="A37" s="9">
        <f t="shared" ca="1" si="2"/>
        <v>45102</v>
      </c>
      <c r="B37" s="10">
        <f t="shared" si="0"/>
        <v>34</v>
      </c>
      <c r="C37" s="11">
        <f t="shared" ca="1" si="6"/>
        <v>2994</v>
      </c>
      <c r="D37" s="11" t="str">
        <f ca="1">IF(WEEKDAY(Table42[[#This Row],[Date]],2)&lt;=5,C37*$I$4,"")</f>
        <v/>
      </c>
      <c r="E37" s="11" t="str">
        <f ca="1">IF(AND(SUM($D$4:D37)-SUM($E$4:E36)&gt;=$K$2,WEEKDAY(Table42[[#This Row],[Date]],2)=5),SUM($D$4:D37)-SUM($F$4:F36),"")</f>
        <v/>
      </c>
      <c r="F37" s="11" t="str">
        <f t="shared" ca="1" si="4"/>
        <v/>
      </c>
      <c r="G37" s="14"/>
      <c r="H37" s="11">
        <f t="shared" ca="1" si="7"/>
        <v>2994.7599999999989</v>
      </c>
      <c r="I37" s="40"/>
      <c r="J37" s="13">
        <f t="shared" ca="1" si="5"/>
        <v>109.402</v>
      </c>
      <c r="K37" s="13">
        <f ca="1">Table42[[#This Row],[Weekly Cashout (-Fees)]]*4</f>
        <v>437.608</v>
      </c>
    </row>
    <row r="38" spans="1:11" ht="15.75" customHeight="1" x14ac:dyDescent="0.25">
      <c r="A38" s="9">
        <f t="shared" ca="1" si="2"/>
        <v>45103</v>
      </c>
      <c r="B38" s="10">
        <f t="shared" si="0"/>
        <v>35</v>
      </c>
      <c r="C38" s="11">
        <f t="shared" ca="1" si="6"/>
        <v>2994</v>
      </c>
      <c r="D38" s="11">
        <f ca="1">IF(WEEKDAY(Table42[[#This Row],[Date]],2)&lt;=5,C38*$I$4,"")</f>
        <v>23.952000000000002</v>
      </c>
      <c r="E38" s="11" t="str">
        <f ca="1">IF(AND(SUM($D$4:D38)-SUM($E$4:E37)&gt;=$K$2,WEEKDAY(Table42[[#This Row],[Date]],2)=5),SUM($D$4:D38)-SUM($F$4:F37),"")</f>
        <v/>
      </c>
      <c r="F38" s="11" t="str">
        <f t="shared" ca="1" si="4"/>
        <v/>
      </c>
      <c r="G38" s="14"/>
      <c r="H38" s="11">
        <f t="shared" ca="1" si="7"/>
        <v>3018.7119999999991</v>
      </c>
      <c r="I38" s="40"/>
      <c r="J38" s="13">
        <f t="shared" ca="1" si="5"/>
        <v>113.77200000000001</v>
      </c>
      <c r="K38" s="13">
        <f ca="1">Table42[[#This Row],[Weekly Cashout (-Fees)]]*4</f>
        <v>455.08800000000002</v>
      </c>
    </row>
    <row r="39" spans="1:11" ht="15.75" customHeight="1" x14ac:dyDescent="0.25">
      <c r="A39" s="9">
        <f t="shared" ca="1" si="2"/>
        <v>45104</v>
      </c>
      <c r="B39" s="10">
        <f t="shared" si="0"/>
        <v>36</v>
      </c>
      <c r="C39" s="11">
        <f t="shared" ca="1" si="6"/>
        <v>2994</v>
      </c>
      <c r="D39" s="11">
        <f ca="1">IF(WEEKDAY(Table42[[#This Row],[Date]],2)&lt;=5,C39*$I$4,"")</f>
        <v>23.952000000000002</v>
      </c>
      <c r="E39" s="11" t="str">
        <f ca="1">IF(AND(SUM($D$4:D39)-SUM($E$4:E38)&gt;=$K$2,WEEKDAY(Table42[[#This Row],[Date]],2)=5),SUM($D$4:D39)-SUM($F$4:F38),"")</f>
        <v/>
      </c>
      <c r="F39" s="11" t="str">
        <f t="shared" ca="1" si="4"/>
        <v/>
      </c>
      <c r="G39" s="14"/>
      <c r="H39" s="11">
        <f t="shared" ca="1" si="7"/>
        <v>3042.6639999999993</v>
      </c>
      <c r="I39" s="40"/>
      <c r="J39" s="13">
        <f t="shared" ca="1" si="5"/>
        <v>113.77200000000001</v>
      </c>
      <c r="K39" s="13">
        <f ca="1">Table42[[#This Row],[Weekly Cashout (-Fees)]]*4</f>
        <v>455.08800000000002</v>
      </c>
    </row>
    <row r="40" spans="1:11" ht="15.75" customHeight="1" x14ac:dyDescent="0.25">
      <c r="A40" s="9">
        <f t="shared" ca="1" si="2"/>
        <v>45105</v>
      </c>
      <c r="B40" s="10">
        <f t="shared" si="0"/>
        <v>37</v>
      </c>
      <c r="C40" s="11">
        <f t="shared" ca="1" si="6"/>
        <v>2994</v>
      </c>
      <c r="D40" s="11">
        <f ca="1">IF(WEEKDAY(Table42[[#This Row],[Date]],2)&lt;=5,C40*$I$4,"")</f>
        <v>23.952000000000002</v>
      </c>
      <c r="E40" s="11" t="str">
        <f ca="1">IF(AND(SUM($D$4:D40)-SUM($E$4:E39)&gt;=$K$2,WEEKDAY(Table42[[#This Row],[Date]],2)=5),SUM($D$4:D40)-SUM($F$4:F39),"")</f>
        <v/>
      </c>
      <c r="F40" s="11" t="str">
        <f t="shared" ca="1" si="4"/>
        <v/>
      </c>
      <c r="G40" s="14"/>
      <c r="H40" s="11">
        <f t="shared" ca="1" si="7"/>
        <v>3066.6159999999995</v>
      </c>
      <c r="I40" s="40"/>
      <c r="J40" s="13">
        <f t="shared" ca="1" si="5"/>
        <v>113.77200000000001</v>
      </c>
      <c r="K40" s="13">
        <f ca="1">Table42[[#This Row],[Weekly Cashout (-Fees)]]*4</f>
        <v>455.08800000000002</v>
      </c>
    </row>
    <row r="41" spans="1:11" ht="15.75" customHeight="1" x14ac:dyDescent="0.25">
      <c r="A41" s="9">
        <f t="shared" ca="1" si="2"/>
        <v>45106</v>
      </c>
      <c r="B41" s="10">
        <f t="shared" si="0"/>
        <v>38</v>
      </c>
      <c r="C41" s="11">
        <f t="shared" ca="1" si="6"/>
        <v>2994</v>
      </c>
      <c r="D41" s="11">
        <f ca="1">IF(WEEKDAY(Table42[[#This Row],[Date]],2)&lt;=5,C41*$I$4,"")</f>
        <v>23.952000000000002</v>
      </c>
      <c r="E41" s="11" t="str">
        <f ca="1">IF(AND(SUM($D$4:D41)-SUM($E$4:E40)&gt;=$K$2,WEEKDAY(Table42[[#This Row],[Date]],2)=5),SUM($D$4:D41)-SUM($F$4:F40),"")</f>
        <v/>
      </c>
      <c r="F41" s="11" t="str">
        <f t="shared" ca="1" si="4"/>
        <v/>
      </c>
      <c r="G41" s="14"/>
      <c r="H41" s="11">
        <f t="shared" ca="1" si="7"/>
        <v>3090.5679999999998</v>
      </c>
      <c r="I41" s="40"/>
      <c r="J41" s="13">
        <f t="shared" ca="1" si="5"/>
        <v>113.77200000000001</v>
      </c>
      <c r="K41" s="13">
        <f ca="1">Table42[[#This Row],[Weekly Cashout (-Fees)]]*4</f>
        <v>455.08800000000002</v>
      </c>
    </row>
    <row r="42" spans="1:11" ht="15.75" customHeight="1" x14ac:dyDescent="0.25">
      <c r="A42" s="9">
        <f t="shared" ca="1" si="2"/>
        <v>45107</v>
      </c>
      <c r="B42" s="10">
        <f t="shared" si="0"/>
        <v>39</v>
      </c>
      <c r="C42" s="11">
        <f t="shared" ca="1" si="6"/>
        <v>2994</v>
      </c>
      <c r="D42" s="11">
        <f ca="1">IF(WEEKDAY(Table42[[#This Row],[Date]],2)&lt;=5,C42*$I$4,"")</f>
        <v>23.952000000000002</v>
      </c>
      <c r="E42" s="11">
        <f ca="1">IF(AND(SUM($D$4:D42)-SUM($E$4:E41)&gt;=$K$2,WEEKDAY(Table42[[#This Row],[Date]],2)=5),SUM($D$4:D42)-SUM($F$4:F41),"")</f>
        <v>120.51999999999998</v>
      </c>
      <c r="F42" s="11">
        <f t="shared" ca="1" si="4"/>
        <v>120</v>
      </c>
      <c r="G42" s="14"/>
      <c r="H42" s="11">
        <f t="shared" ca="1" si="7"/>
        <v>3114.52</v>
      </c>
      <c r="I42" s="40"/>
      <c r="J42" s="13">
        <f t="shared" ca="1" si="5"/>
        <v>113.77200000000001</v>
      </c>
      <c r="K42" s="13">
        <f ca="1">Table42[[#This Row],[Weekly Cashout (-Fees)]]*4</f>
        <v>455.08800000000002</v>
      </c>
    </row>
    <row r="43" spans="1:11" ht="15.75" customHeight="1" x14ac:dyDescent="0.25">
      <c r="A43" s="9">
        <f t="shared" ca="1" si="2"/>
        <v>45108</v>
      </c>
      <c r="B43" s="10">
        <f t="shared" si="0"/>
        <v>40</v>
      </c>
      <c r="C43" s="11">
        <f t="shared" ca="1" si="6"/>
        <v>3114</v>
      </c>
      <c r="D43" s="11" t="str">
        <f ca="1">IF(WEEKDAY(Table42[[#This Row],[Date]],2)&lt;=5,C43*$I$4,"")</f>
        <v/>
      </c>
      <c r="E43" s="11" t="str">
        <f ca="1">IF(AND(SUM($D$4:D43)-SUM($E$4:E42)&gt;=$K$2,WEEKDAY(Table42[[#This Row],[Date]],2)=5),SUM($D$4:D43)-SUM($F$4:F42),"")</f>
        <v/>
      </c>
      <c r="F43" s="11" t="str">
        <f t="shared" ca="1" si="4"/>
        <v/>
      </c>
      <c r="G43" s="14"/>
      <c r="H43" s="11">
        <f t="shared" ca="1" si="7"/>
        <v>3114.52</v>
      </c>
      <c r="I43" s="40"/>
      <c r="J43" s="13">
        <f t="shared" ca="1" si="5"/>
        <v>113.77200000000001</v>
      </c>
      <c r="K43" s="13">
        <f ca="1">Table42[[#This Row],[Weekly Cashout (-Fees)]]*4</f>
        <v>455.08800000000002</v>
      </c>
    </row>
    <row r="44" spans="1:11" ht="15.75" customHeight="1" x14ac:dyDescent="0.25">
      <c r="A44" s="9">
        <f t="shared" ca="1" si="2"/>
        <v>45109</v>
      </c>
      <c r="B44" s="10">
        <f t="shared" si="0"/>
        <v>41</v>
      </c>
      <c r="C44" s="11">
        <f t="shared" ca="1" si="6"/>
        <v>3114</v>
      </c>
      <c r="D44" s="11" t="str">
        <f ca="1">IF(WEEKDAY(Table42[[#This Row],[Date]],2)&lt;=5,C44*$I$4,"")</f>
        <v/>
      </c>
      <c r="E44" s="11" t="str">
        <f ca="1">IF(AND(SUM($D$4:D44)-SUM($E$4:E43)&gt;=$K$2,WEEKDAY(Table42[[#This Row],[Date]],2)=5),SUM($D$4:D44)-SUM($F$4:F43),"")</f>
        <v/>
      </c>
      <c r="F44" s="11" t="str">
        <f t="shared" ca="1" si="4"/>
        <v/>
      </c>
      <c r="G44" s="14"/>
      <c r="H44" s="11">
        <f t="shared" ca="1" si="7"/>
        <v>3114.52</v>
      </c>
      <c r="I44" s="40"/>
      <c r="J44" s="13">
        <f t="shared" ca="1" si="5"/>
        <v>113.77200000000001</v>
      </c>
      <c r="K44" s="13">
        <f ca="1">Table42[[#This Row],[Weekly Cashout (-Fees)]]*4</f>
        <v>455.08800000000002</v>
      </c>
    </row>
    <row r="45" spans="1:11" ht="15.75" customHeight="1" x14ac:dyDescent="0.25">
      <c r="A45" s="9">
        <f t="shared" ca="1" si="2"/>
        <v>45110</v>
      </c>
      <c r="B45" s="10">
        <f t="shared" si="0"/>
        <v>42</v>
      </c>
      <c r="C45" s="11">
        <f t="shared" ca="1" si="6"/>
        <v>3114</v>
      </c>
      <c r="D45" s="11">
        <f ca="1">IF(WEEKDAY(Table42[[#This Row],[Date]],2)&lt;=5,C45*$I$4,"")</f>
        <v>24.911999999999999</v>
      </c>
      <c r="E45" s="11" t="str">
        <f ca="1">IF(AND(SUM($D$4:D45)-SUM($E$4:E44)&gt;=$K$2,WEEKDAY(Table42[[#This Row],[Date]],2)=5),SUM($D$4:D45)-SUM($F$4:F44),"")</f>
        <v/>
      </c>
      <c r="F45" s="11" t="str">
        <f t="shared" ca="1" si="4"/>
        <v/>
      </c>
      <c r="G45" s="14"/>
      <c r="H45" s="11">
        <f t="shared" ca="1" si="7"/>
        <v>3139.4319999999998</v>
      </c>
      <c r="I45" s="40"/>
      <c r="J45" s="13">
        <f t="shared" ca="1" si="5"/>
        <v>118.33200000000001</v>
      </c>
      <c r="K45" s="13">
        <f ca="1">Table42[[#This Row],[Weekly Cashout (-Fees)]]*4</f>
        <v>473.32800000000003</v>
      </c>
    </row>
    <row r="46" spans="1:11" ht="15.75" customHeight="1" x14ac:dyDescent="0.25">
      <c r="A46" s="9">
        <f t="shared" ca="1" si="2"/>
        <v>45111</v>
      </c>
      <c r="B46" s="10">
        <f t="shared" si="0"/>
        <v>43</v>
      </c>
      <c r="C46" s="11">
        <f t="shared" ca="1" si="6"/>
        <v>3114</v>
      </c>
      <c r="D46" s="11">
        <f ca="1">IF(WEEKDAY(Table42[[#This Row],[Date]],2)&lt;=5,C46*$I$4,"")</f>
        <v>24.911999999999999</v>
      </c>
      <c r="E46" s="11" t="str">
        <f ca="1">IF(AND(SUM($D$4:D46)-SUM($E$4:E45)&gt;=$K$2,WEEKDAY(Table42[[#This Row],[Date]],2)=5),SUM($D$4:D46)-SUM($F$4:F45),"")</f>
        <v/>
      </c>
      <c r="F46" s="11" t="str">
        <f t="shared" ca="1" si="4"/>
        <v/>
      </c>
      <c r="G46" s="14"/>
      <c r="H46" s="11">
        <f t="shared" ca="1" si="7"/>
        <v>3164.3439999999996</v>
      </c>
      <c r="I46" s="40"/>
      <c r="J46" s="13">
        <f t="shared" ca="1" si="5"/>
        <v>118.33200000000001</v>
      </c>
      <c r="K46" s="13">
        <f ca="1">Table42[[#This Row],[Weekly Cashout (-Fees)]]*4</f>
        <v>473.32800000000003</v>
      </c>
    </row>
    <row r="47" spans="1:11" ht="15.75" customHeight="1" x14ac:dyDescent="0.25">
      <c r="A47" s="9">
        <f t="shared" ca="1" si="2"/>
        <v>45112</v>
      </c>
      <c r="B47" s="10">
        <f t="shared" si="0"/>
        <v>44</v>
      </c>
      <c r="C47" s="11">
        <f t="shared" ca="1" si="6"/>
        <v>3114</v>
      </c>
      <c r="D47" s="11">
        <f ca="1">IF(WEEKDAY(Table42[[#This Row],[Date]],2)&lt;=5,C47*$I$4,"")</f>
        <v>24.911999999999999</v>
      </c>
      <c r="E47" s="11" t="str">
        <f ca="1">IF(AND(SUM($D$4:D47)-SUM($E$4:E46)&gt;=$K$2,WEEKDAY(Table42[[#This Row],[Date]],2)=5),SUM($D$4:D47)-SUM($F$4:F46),"")</f>
        <v/>
      </c>
      <c r="F47" s="11" t="str">
        <f t="shared" ca="1" si="4"/>
        <v/>
      </c>
      <c r="G47" s="14"/>
      <c r="H47" s="11">
        <f t="shared" ca="1" si="7"/>
        <v>3189.2559999999994</v>
      </c>
      <c r="I47" s="40"/>
      <c r="J47" s="13">
        <f t="shared" ca="1" si="5"/>
        <v>118.33200000000001</v>
      </c>
      <c r="K47" s="13">
        <f ca="1">Table42[[#This Row],[Weekly Cashout (-Fees)]]*4</f>
        <v>473.32800000000003</v>
      </c>
    </row>
    <row r="48" spans="1:11" ht="15.75" customHeight="1" x14ac:dyDescent="0.25">
      <c r="A48" s="9">
        <f t="shared" ca="1" si="2"/>
        <v>45113</v>
      </c>
      <c r="B48" s="10">
        <f t="shared" si="0"/>
        <v>45</v>
      </c>
      <c r="C48" s="11">
        <f t="shared" ca="1" si="6"/>
        <v>3114</v>
      </c>
      <c r="D48" s="11">
        <f ca="1">IF(WEEKDAY(Table42[[#This Row],[Date]],2)&lt;=5,C48*$I$4,"")</f>
        <v>24.911999999999999</v>
      </c>
      <c r="E48" s="11" t="str">
        <f ca="1">IF(AND(SUM($D$4:D48)-SUM($E$4:E47)&gt;=$K$2,WEEKDAY(Table42[[#This Row],[Date]],2)=5),SUM($D$4:D48)-SUM($F$4:F47),"")</f>
        <v/>
      </c>
      <c r="F48" s="11" t="str">
        <f t="shared" ca="1" si="4"/>
        <v/>
      </c>
      <c r="G48" s="14"/>
      <c r="H48" s="11">
        <f t="shared" ca="1" si="7"/>
        <v>3214.1679999999992</v>
      </c>
      <c r="I48" s="40"/>
      <c r="J48" s="13">
        <f t="shared" ca="1" si="5"/>
        <v>118.33200000000001</v>
      </c>
      <c r="K48" s="13">
        <f ca="1">Table42[[#This Row],[Weekly Cashout (-Fees)]]*4</f>
        <v>473.32800000000003</v>
      </c>
    </row>
    <row r="49" spans="1:11" ht="15.75" customHeight="1" x14ac:dyDescent="0.25">
      <c r="A49" s="9">
        <f t="shared" ca="1" si="2"/>
        <v>45114</v>
      </c>
      <c r="B49" s="10">
        <f t="shared" si="0"/>
        <v>46</v>
      </c>
      <c r="C49" s="11">
        <f t="shared" ca="1" si="6"/>
        <v>3114</v>
      </c>
      <c r="D49" s="11">
        <f ca="1">IF(WEEKDAY(Table42[[#This Row],[Date]],2)&lt;=5,C49*$I$4,"")</f>
        <v>24.911999999999999</v>
      </c>
      <c r="E49" s="11">
        <f ca="1">IF(AND(SUM($D$4:D49)-SUM($E$4:E48)&gt;=$K$2,WEEKDAY(Table42[[#This Row],[Date]],2)=5),SUM($D$4:D49)-SUM($F$4:F48),"")</f>
        <v>125.08000000000015</v>
      </c>
      <c r="F49" s="11">
        <f t="shared" ca="1" si="4"/>
        <v>125</v>
      </c>
      <c r="G49" s="14"/>
      <c r="H49" s="11">
        <f t="shared" ca="1" si="7"/>
        <v>3239.079999999999</v>
      </c>
      <c r="I49" s="40"/>
      <c r="J49" s="13">
        <f t="shared" ca="1" si="5"/>
        <v>118.33200000000001</v>
      </c>
      <c r="K49" s="13">
        <f ca="1">Table42[[#This Row],[Weekly Cashout (-Fees)]]*4</f>
        <v>473.32800000000003</v>
      </c>
    </row>
    <row r="50" spans="1:11" ht="15.75" customHeight="1" x14ac:dyDescent="0.25">
      <c r="A50" s="9">
        <f t="shared" ca="1" si="2"/>
        <v>45115</v>
      </c>
      <c r="B50" s="10">
        <f t="shared" si="0"/>
        <v>47</v>
      </c>
      <c r="C50" s="11">
        <f t="shared" ca="1" si="6"/>
        <v>3239</v>
      </c>
      <c r="D50" s="11" t="str">
        <f ca="1">IF(WEEKDAY(Table42[[#This Row],[Date]],2)&lt;=5,C50*$I$4,"")</f>
        <v/>
      </c>
      <c r="E50" s="11" t="str">
        <f ca="1">IF(AND(SUM($D$4:D50)-SUM($E$4:E49)&gt;=$K$2,WEEKDAY(Table42[[#This Row],[Date]],2)=5),SUM($D$4:D50)-SUM($F$4:F49),"")</f>
        <v/>
      </c>
      <c r="F50" s="11" t="str">
        <f t="shared" ca="1" si="4"/>
        <v/>
      </c>
      <c r="G50" s="14"/>
      <c r="H50" s="11">
        <f t="shared" ca="1" si="7"/>
        <v>3239.079999999999</v>
      </c>
      <c r="I50" s="40"/>
      <c r="J50" s="13">
        <f t="shared" ca="1" si="5"/>
        <v>118.33200000000001</v>
      </c>
      <c r="K50" s="13">
        <f ca="1">Table42[[#This Row],[Weekly Cashout (-Fees)]]*4</f>
        <v>473.32800000000003</v>
      </c>
    </row>
    <row r="51" spans="1:11" ht="15.75" customHeight="1" x14ac:dyDescent="0.25">
      <c r="A51" s="9">
        <f t="shared" ca="1" si="2"/>
        <v>45116</v>
      </c>
      <c r="B51" s="10">
        <f t="shared" si="0"/>
        <v>48</v>
      </c>
      <c r="C51" s="11">
        <f t="shared" ca="1" si="6"/>
        <v>3239</v>
      </c>
      <c r="D51" s="11" t="str">
        <f ca="1">IF(WEEKDAY(Table42[[#This Row],[Date]],2)&lt;=5,C51*$I$4,"")</f>
        <v/>
      </c>
      <c r="E51" s="11" t="str">
        <f ca="1">IF(AND(SUM($D$4:D51)-SUM($E$4:E50)&gt;=$K$2,WEEKDAY(Table42[[#This Row],[Date]],2)=5),SUM($D$4:D51)-SUM($F$4:F50),"")</f>
        <v/>
      </c>
      <c r="F51" s="11" t="str">
        <f t="shared" ca="1" si="4"/>
        <v/>
      </c>
      <c r="G51" s="14"/>
      <c r="H51" s="11">
        <f t="shared" ca="1" si="7"/>
        <v>3239.079999999999</v>
      </c>
      <c r="I51" s="40"/>
      <c r="J51" s="13">
        <f t="shared" ca="1" si="5"/>
        <v>118.33200000000001</v>
      </c>
      <c r="K51" s="13">
        <f ca="1">Table42[[#This Row],[Weekly Cashout (-Fees)]]*4</f>
        <v>473.32800000000003</v>
      </c>
    </row>
    <row r="52" spans="1:11" ht="15.75" customHeight="1" x14ac:dyDescent="0.25">
      <c r="A52" s="9">
        <f t="shared" ca="1" si="2"/>
        <v>45117</v>
      </c>
      <c r="B52" s="10">
        <f t="shared" si="0"/>
        <v>49</v>
      </c>
      <c r="C52" s="11">
        <f t="shared" ca="1" si="6"/>
        <v>3239</v>
      </c>
      <c r="D52" s="11">
        <f ca="1">IF(WEEKDAY(Table42[[#This Row],[Date]],2)&lt;=5,C52*$I$4,"")</f>
        <v>25.911999999999999</v>
      </c>
      <c r="E52" s="11" t="str">
        <f ca="1">IF(AND(SUM($D$4:D52)-SUM($E$4:E51)&gt;=$K$2,WEEKDAY(Table42[[#This Row],[Date]],2)=5),SUM($D$4:D52)-SUM($F$4:F51),"")</f>
        <v/>
      </c>
      <c r="F52" s="11" t="str">
        <f t="shared" ca="1" si="4"/>
        <v/>
      </c>
      <c r="G52" s="14"/>
      <c r="H52" s="11">
        <f t="shared" ca="1" si="7"/>
        <v>3264.9919999999988</v>
      </c>
      <c r="I52" s="40"/>
      <c r="J52" s="13">
        <f t="shared" ca="1" si="5"/>
        <v>123.08200000000001</v>
      </c>
      <c r="K52" s="13">
        <f ca="1">Table42[[#This Row],[Weekly Cashout (-Fees)]]*4</f>
        <v>492.32800000000003</v>
      </c>
    </row>
    <row r="53" spans="1:11" ht="15.75" customHeight="1" x14ac:dyDescent="0.25">
      <c r="A53" s="9">
        <f t="shared" ca="1" si="2"/>
        <v>45118</v>
      </c>
      <c r="B53" s="10">
        <f t="shared" si="0"/>
        <v>50</v>
      </c>
      <c r="C53" s="11">
        <f t="shared" ca="1" si="6"/>
        <v>3239</v>
      </c>
      <c r="D53" s="11">
        <f ca="1">IF(WEEKDAY(Table42[[#This Row],[Date]],2)&lt;=5,C53*$I$4,"")</f>
        <v>25.911999999999999</v>
      </c>
      <c r="E53" s="11" t="str">
        <f ca="1">IF(AND(SUM($D$4:D53)-SUM($E$4:E52)&gt;=$K$2,WEEKDAY(Table42[[#This Row],[Date]],2)=5),SUM($D$4:D53)-SUM($F$4:F52),"")</f>
        <v/>
      </c>
      <c r="F53" s="11" t="str">
        <f t="shared" ca="1" si="4"/>
        <v/>
      </c>
      <c r="G53" s="14"/>
      <c r="H53" s="11">
        <f t="shared" ca="1" si="7"/>
        <v>3290.9039999999986</v>
      </c>
      <c r="I53" s="40"/>
      <c r="J53" s="13">
        <f t="shared" ca="1" si="5"/>
        <v>123.08200000000001</v>
      </c>
      <c r="K53" s="13">
        <f ca="1">Table42[[#This Row],[Weekly Cashout (-Fees)]]*4</f>
        <v>492.32800000000003</v>
      </c>
    </row>
    <row r="54" spans="1:11" ht="15.75" customHeight="1" x14ac:dyDescent="0.25">
      <c r="A54" s="9">
        <f t="shared" ca="1" si="2"/>
        <v>45119</v>
      </c>
      <c r="B54" s="10">
        <f t="shared" si="0"/>
        <v>51</v>
      </c>
      <c r="C54" s="11">
        <f t="shared" ca="1" si="6"/>
        <v>3239</v>
      </c>
      <c r="D54" s="11">
        <f ca="1">IF(WEEKDAY(Table42[[#This Row],[Date]],2)&lt;=5,C54*$I$4,"")</f>
        <v>25.911999999999999</v>
      </c>
      <c r="E54" s="11" t="str">
        <f ca="1">IF(AND(SUM($D$4:D54)-SUM($E$4:E53)&gt;=$K$2,WEEKDAY(Table42[[#This Row],[Date]],2)=5),SUM($D$4:D54)-SUM($F$4:F53),"")</f>
        <v/>
      </c>
      <c r="F54" s="11" t="str">
        <f t="shared" ca="1" si="4"/>
        <v/>
      </c>
      <c r="G54" s="14"/>
      <c r="H54" s="11">
        <f t="shared" ca="1" si="7"/>
        <v>3316.8159999999984</v>
      </c>
      <c r="I54" s="40"/>
      <c r="J54" s="13">
        <f t="shared" ca="1" si="5"/>
        <v>123.08200000000001</v>
      </c>
      <c r="K54" s="13">
        <f ca="1">Table42[[#This Row],[Weekly Cashout (-Fees)]]*4</f>
        <v>492.32800000000003</v>
      </c>
    </row>
    <row r="55" spans="1:11" ht="15.75" customHeight="1" x14ac:dyDescent="0.25">
      <c r="A55" s="9">
        <f t="shared" ca="1" si="2"/>
        <v>45120</v>
      </c>
      <c r="B55" s="10">
        <f t="shared" si="0"/>
        <v>52</v>
      </c>
      <c r="C55" s="11">
        <f t="shared" ca="1" si="6"/>
        <v>3239</v>
      </c>
      <c r="D55" s="11">
        <f ca="1">IF(WEEKDAY(Table42[[#This Row],[Date]],2)&lt;=5,C55*$I$4,"")</f>
        <v>25.911999999999999</v>
      </c>
      <c r="E55" s="11" t="str">
        <f ca="1">IF(AND(SUM($D$4:D55)-SUM($E$4:E54)&gt;=$K$2,WEEKDAY(Table42[[#This Row],[Date]],2)=5),SUM($D$4:D55)-SUM($F$4:F54),"")</f>
        <v/>
      </c>
      <c r="F55" s="11" t="str">
        <f t="shared" ca="1" si="4"/>
        <v/>
      </c>
      <c r="G55" s="14"/>
      <c r="H55" s="11">
        <f t="shared" ca="1" si="7"/>
        <v>3342.7279999999982</v>
      </c>
      <c r="I55" s="40"/>
      <c r="J55" s="13">
        <f t="shared" ca="1" si="5"/>
        <v>123.08200000000001</v>
      </c>
      <c r="K55" s="13">
        <f ca="1">Table42[[#This Row],[Weekly Cashout (-Fees)]]*4</f>
        <v>492.32800000000003</v>
      </c>
    </row>
    <row r="56" spans="1:11" ht="15.75" customHeight="1" x14ac:dyDescent="0.25">
      <c r="A56" s="9">
        <f t="shared" ca="1" si="2"/>
        <v>45121</v>
      </c>
      <c r="B56" s="10">
        <f t="shared" si="0"/>
        <v>53</v>
      </c>
      <c r="C56" s="11">
        <f t="shared" ca="1" si="6"/>
        <v>3239</v>
      </c>
      <c r="D56" s="11">
        <f ca="1">IF(WEEKDAY(Table42[[#This Row],[Date]],2)&lt;=5,C56*$I$4,"")</f>
        <v>25.911999999999999</v>
      </c>
      <c r="E56" s="11">
        <f ca="1">IF(AND(SUM($D$4:D56)-SUM($E$4:E55)&gt;=$K$2,WEEKDAY(Table42[[#This Row],[Date]],2)=5),SUM($D$4:D56)-SUM($F$4:F55),"")</f>
        <v>129.64000000000033</v>
      </c>
      <c r="F56" s="11">
        <f t="shared" ca="1" si="4"/>
        <v>129</v>
      </c>
      <c r="G56" s="14"/>
      <c r="H56" s="11">
        <f t="shared" ca="1" si="7"/>
        <v>3368.6399999999981</v>
      </c>
      <c r="I56" s="40"/>
      <c r="J56" s="13">
        <f t="shared" ca="1" si="5"/>
        <v>123.08200000000001</v>
      </c>
      <c r="K56" s="13">
        <f ca="1">Table42[[#This Row],[Weekly Cashout (-Fees)]]*4</f>
        <v>492.32800000000003</v>
      </c>
    </row>
    <row r="57" spans="1:11" ht="15.75" customHeight="1" x14ac:dyDescent="0.25">
      <c r="A57" s="9">
        <f t="shared" ca="1" si="2"/>
        <v>45122</v>
      </c>
      <c r="B57" s="10">
        <f t="shared" si="0"/>
        <v>54</v>
      </c>
      <c r="C57" s="11">
        <f t="shared" ca="1" si="6"/>
        <v>3368</v>
      </c>
      <c r="D57" s="11" t="str">
        <f ca="1">IF(WEEKDAY(Table42[[#This Row],[Date]],2)&lt;=5,C57*$I$4,"")</f>
        <v/>
      </c>
      <c r="E57" s="11" t="str">
        <f ca="1">IF(AND(SUM($D$4:D57)-SUM($E$4:E56)&gt;=$K$2,WEEKDAY(Table42[[#This Row],[Date]],2)=5),SUM($D$4:D57)-SUM($F$4:F56),"")</f>
        <v/>
      </c>
      <c r="F57" s="11" t="str">
        <f t="shared" ca="1" si="4"/>
        <v/>
      </c>
      <c r="G57" s="14"/>
      <c r="H57" s="11">
        <f t="shared" ca="1" si="7"/>
        <v>3368.6399999999981</v>
      </c>
      <c r="I57" s="40"/>
      <c r="J57" s="13">
        <f t="shared" ca="1" si="5"/>
        <v>123.08200000000001</v>
      </c>
      <c r="K57" s="13">
        <f ca="1">Table42[[#This Row],[Weekly Cashout (-Fees)]]*4</f>
        <v>492.32800000000003</v>
      </c>
    </row>
    <row r="58" spans="1:11" ht="15.75" customHeight="1" x14ac:dyDescent="0.25">
      <c r="A58" s="9">
        <f t="shared" ca="1" si="2"/>
        <v>45123</v>
      </c>
      <c r="B58" s="10">
        <f t="shared" si="0"/>
        <v>55</v>
      </c>
      <c r="C58" s="11">
        <f t="shared" ca="1" si="6"/>
        <v>3368</v>
      </c>
      <c r="D58" s="11" t="str">
        <f ca="1">IF(WEEKDAY(Table42[[#This Row],[Date]],2)&lt;=5,C58*$I$4,"")</f>
        <v/>
      </c>
      <c r="E58" s="11" t="str">
        <f ca="1">IF(AND(SUM($D$4:D58)-SUM($E$4:E57)&gt;=$K$2,WEEKDAY(Table42[[#This Row],[Date]],2)=5),SUM($D$4:D58)-SUM($F$4:F57),"")</f>
        <v/>
      </c>
      <c r="F58" s="11" t="str">
        <f t="shared" ca="1" si="4"/>
        <v/>
      </c>
      <c r="G58" s="14"/>
      <c r="H58" s="11">
        <f t="shared" ca="1" si="7"/>
        <v>3368.6399999999981</v>
      </c>
      <c r="I58" s="40"/>
      <c r="J58" s="13">
        <f t="shared" ca="1" si="5"/>
        <v>123.08200000000001</v>
      </c>
      <c r="K58" s="13">
        <f ca="1">Table42[[#This Row],[Weekly Cashout (-Fees)]]*4</f>
        <v>492.32800000000003</v>
      </c>
    </row>
    <row r="59" spans="1:11" ht="15.75" customHeight="1" x14ac:dyDescent="0.25">
      <c r="A59" s="9">
        <f t="shared" ca="1" si="2"/>
        <v>45124</v>
      </c>
      <c r="B59" s="10">
        <f t="shared" si="0"/>
        <v>56</v>
      </c>
      <c r="C59" s="11">
        <f t="shared" ca="1" si="6"/>
        <v>3368</v>
      </c>
      <c r="D59" s="11">
        <f ca="1">IF(WEEKDAY(Table42[[#This Row],[Date]],2)&lt;=5,C59*$I$4,"")</f>
        <v>26.943999999999999</v>
      </c>
      <c r="E59" s="11" t="str">
        <f ca="1">IF(AND(SUM($D$4:D59)-SUM($E$4:E58)&gt;=$K$2,WEEKDAY(Table42[[#This Row],[Date]],2)=5),SUM($D$4:D59)-SUM($F$4:F58),"")</f>
        <v/>
      </c>
      <c r="F59" s="11" t="str">
        <f t="shared" ca="1" si="4"/>
        <v/>
      </c>
      <c r="G59" s="14"/>
      <c r="H59" s="11">
        <f t="shared" ca="1" si="7"/>
        <v>3395.583999999998</v>
      </c>
      <c r="I59" s="40"/>
      <c r="J59" s="13">
        <f t="shared" ca="1" si="5"/>
        <v>127.98399999999999</v>
      </c>
      <c r="K59" s="13">
        <f ca="1">Table42[[#This Row],[Weekly Cashout (-Fees)]]*4</f>
        <v>511.93599999999998</v>
      </c>
    </row>
    <row r="60" spans="1:11" ht="15.75" customHeight="1" x14ac:dyDescent="0.25">
      <c r="A60" s="9">
        <f t="shared" ca="1" si="2"/>
        <v>45125</v>
      </c>
      <c r="B60" s="10">
        <f t="shared" si="0"/>
        <v>57</v>
      </c>
      <c r="C60" s="11">
        <f t="shared" ca="1" si="6"/>
        <v>3368</v>
      </c>
      <c r="D60" s="11">
        <f ca="1">IF(WEEKDAY(Table42[[#This Row],[Date]],2)&lt;=5,C60*$I$4,"")</f>
        <v>26.943999999999999</v>
      </c>
      <c r="E60" s="11" t="str">
        <f ca="1">IF(AND(SUM($D$4:D60)-SUM($E$4:E59)&gt;=$K$2,WEEKDAY(Table42[[#This Row],[Date]],2)=5),SUM($D$4:D60)-SUM($F$4:F59),"")</f>
        <v/>
      </c>
      <c r="F60" s="11" t="str">
        <f t="shared" ca="1" si="4"/>
        <v/>
      </c>
      <c r="G60" s="14"/>
      <c r="H60" s="11">
        <f t="shared" ca="1" si="7"/>
        <v>3422.527999999998</v>
      </c>
      <c r="I60" s="40"/>
      <c r="J60" s="13">
        <f t="shared" ca="1" si="5"/>
        <v>127.98399999999999</v>
      </c>
      <c r="K60" s="13">
        <f ca="1">Table42[[#This Row],[Weekly Cashout (-Fees)]]*4</f>
        <v>511.93599999999998</v>
      </c>
    </row>
    <row r="61" spans="1:11" ht="15.75" customHeight="1" x14ac:dyDescent="0.25">
      <c r="A61" s="9">
        <f t="shared" ca="1" si="2"/>
        <v>45126</v>
      </c>
      <c r="B61" s="10">
        <f t="shared" si="0"/>
        <v>58</v>
      </c>
      <c r="C61" s="11">
        <f t="shared" ca="1" si="6"/>
        <v>3368</v>
      </c>
      <c r="D61" s="11">
        <f ca="1">IF(WEEKDAY(Table42[[#This Row],[Date]],2)&lt;=5,C61*$I$4,"")</f>
        <v>26.943999999999999</v>
      </c>
      <c r="E61" s="11" t="str">
        <f ca="1">IF(AND(SUM($D$4:D61)-SUM($E$4:E60)&gt;=$K$2,WEEKDAY(Table42[[#This Row],[Date]],2)=5),SUM($D$4:D61)-SUM($F$4:F60),"")</f>
        <v/>
      </c>
      <c r="F61" s="11" t="str">
        <f t="shared" ca="1" si="4"/>
        <v/>
      </c>
      <c r="G61" s="14"/>
      <c r="H61" s="11">
        <f t="shared" ca="1" si="7"/>
        <v>3449.4719999999979</v>
      </c>
      <c r="I61" s="40"/>
      <c r="J61" s="13">
        <f t="shared" ca="1" si="5"/>
        <v>127.98399999999999</v>
      </c>
      <c r="K61" s="13">
        <f ca="1">Table42[[#This Row],[Weekly Cashout (-Fees)]]*4</f>
        <v>511.93599999999998</v>
      </c>
    </row>
    <row r="62" spans="1:11" ht="15.75" customHeight="1" x14ac:dyDescent="0.25">
      <c r="A62" s="9">
        <f t="shared" ca="1" si="2"/>
        <v>45127</v>
      </c>
      <c r="B62" s="10">
        <f t="shared" si="0"/>
        <v>59</v>
      </c>
      <c r="C62" s="11">
        <f t="shared" ca="1" si="6"/>
        <v>3368</v>
      </c>
      <c r="D62" s="11">
        <f ca="1">IF(WEEKDAY(Table42[[#This Row],[Date]],2)&lt;=5,C62*$I$4,"")</f>
        <v>26.943999999999999</v>
      </c>
      <c r="E62" s="11" t="str">
        <f ca="1">IF(AND(SUM($D$4:D62)-SUM($E$4:E61)&gt;=$K$2,WEEKDAY(Table42[[#This Row],[Date]],2)=5),SUM($D$4:D62)-SUM($F$4:F61),"")</f>
        <v/>
      </c>
      <c r="F62" s="11" t="str">
        <f t="shared" ca="1" si="4"/>
        <v/>
      </c>
      <c r="G62" s="14"/>
      <c r="H62" s="11">
        <f t="shared" ca="1" si="7"/>
        <v>3476.4159999999979</v>
      </c>
      <c r="I62" s="40"/>
      <c r="J62" s="13">
        <f t="shared" ca="1" si="5"/>
        <v>127.98399999999999</v>
      </c>
      <c r="K62" s="13">
        <f ca="1">Table42[[#This Row],[Weekly Cashout (-Fees)]]*4</f>
        <v>511.93599999999998</v>
      </c>
    </row>
    <row r="63" spans="1:11" ht="15.75" customHeight="1" x14ac:dyDescent="0.25">
      <c r="A63" s="9">
        <f t="shared" ca="1" si="2"/>
        <v>45128</v>
      </c>
      <c r="B63" s="10">
        <f t="shared" si="0"/>
        <v>60</v>
      </c>
      <c r="C63" s="11">
        <f t="shared" ca="1" si="6"/>
        <v>3368</v>
      </c>
      <c r="D63" s="11">
        <f ca="1">IF(WEEKDAY(Table42[[#This Row],[Date]],2)&lt;=5,C63*$I$4,"")</f>
        <v>26.943999999999999</v>
      </c>
      <c r="E63" s="11">
        <f ca="1">IF(AND(SUM($D$4:D63)-SUM($E$4:E62)&gt;=$K$2,WEEKDAY(Table42[[#This Row],[Date]],2)=5),SUM($D$4:D63)-SUM($F$4:F62),"")</f>
        <v>135.36000000000013</v>
      </c>
      <c r="F63" s="11">
        <f t="shared" ca="1" si="4"/>
        <v>135</v>
      </c>
      <c r="G63" s="14"/>
      <c r="H63" s="11">
        <f t="shared" ca="1" si="7"/>
        <v>3503.3599999999979</v>
      </c>
      <c r="I63" s="40"/>
      <c r="J63" s="13">
        <f t="shared" ca="1" si="5"/>
        <v>127.98399999999999</v>
      </c>
      <c r="K63" s="13">
        <f ca="1">Table42[[#This Row],[Weekly Cashout (-Fees)]]*4</f>
        <v>511.93599999999998</v>
      </c>
    </row>
    <row r="64" spans="1:11" ht="15.75" customHeight="1" x14ac:dyDescent="0.25">
      <c r="A64" s="9">
        <f t="shared" ca="1" si="2"/>
        <v>45129</v>
      </c>
      <c r="B64" s="10">
        <f t="shared" si="0"/>
        <v>61</v>
      </c>
      <c r="C64" s="11">
        <f t="shared" ca="1" si="6"/>
        <v>3503</v>
      </c>
      <c r="D64" s="11" t="str">
        <f ca="1">IF(WEEKDAY(Table42[[#This Row],[Date]],2)&lt;=5,C64*$I$4,"")</f>
        <v/>
      </c>
      <c r="E64" s="11" t="str">
        <f ca="1">IF(AND(SUM($D$4:D64)-SUM($E$4:E63)&gt;=$K$2,WEEKDAY(Table42[[#This Row],[Date]],2)=5),SUM($D$4:D64)-SUM($F$4:F63),"")</f>
        <v/>
      </c>
      <c r="F64" s="11" t="str">
        <f t="shared" ca="1" si="4"/>
        <v/>
      </c>
      <c r="G64" s="14"/>
      <c r="H64" s="11">
        <f t="shared" ca="1" si="7"/>
        <v>3503.3599999999979</v>
      </c>
      <c r="I64" s="40"/>
      <c r="J64" s="13">
        <f t="shared" ca="1" si="5"/>
        <v>127.98399999999999</v>
      </c>
      <c r="K64" s="13">
        <f ca="1">Table42[[#This Row],[Weekly Cashout (-Fees)]]*4</f>
        <v>511.93599999999998</v>
      </c>
    </row>
    <row r="65" spans="1:11" ht="15.75" customHeight="1" x14ac:dyDescent="0.25">
      <c r="A65" s="9">
        <f t="shared" ca="1" si="2"/>
        <v>45130</v>
      </c>
      <c r="B65" s="10">
        <f t="shared" si="0"/>
        <v>62</v>
      </c>
      <c r="C65" s="11">
        <f t="shared" ca="1" si="6"/>
        <v>3503</v>
      </c>
      <c r="D65" s="11" t="str">
        <f ca="1">IF(WEEKDAY(Table42[[#This Row],[Date]],2)&lt;=5,C65*$I$4,"")</f>
        <v/>
      </c>
      <c r="E65" s="11" t="str">
        <f ca="1">IF(AND(SUM($D$4:D65)-SUM($E$4:E64)&gt;=$K$2,WEEKDAY(Table42[[#This Row],[Date]],2)=5),SUM($D$4:D65)-SUM($F$4:F64),"")</f>
        <v/>
      </c>
      <c r="F65" s="11" t="str">
        <f t="shared" ca="1" si="4"/>
        <v/>
      </c>
      <c r="G65" s="14"/>
      <c r="H65" s="11">
        <f t="shared" ca="1" si="7"/>
        <v>3503.3599999999979</v>
      </c>
      <c r="I65" s="40"/>
      <c r="J65" s="13">
        <f t="shared" ca="1" si="5"/>
        <v>127.98399999999999</v>
      </c>
      <c r="K65" s="13">
        <f ca="1">Table42[[#This Row],[Weekly Cashout (-Fees)]]*4</f>
        <v>511.93599999999998</v>
      </c>
    </row>
    <row r="66" spans="1:11" ht="15.75" customHeight="1" x14ac:dyDescent="0.25">
      <c r="A66" s="9">
        <f t="shared" ca="1" si="2"/>
        <v>45131</v>
      </c>
      <c r="B66" s="10">
        <f t="shared" si="0"/>
        <v>63</v>
      </c>
      <c r="C66" s="11">
        <f t="shared" ca="1" si="6"/>
        <v>3503</v>
      </c>
      <c r="D66" s="11">
        <f ca="1">IF(WEEKDAY(Table42[[#This Row],[Date]],2)&lt;=5,C66*$I$4,"")</f>
        <v>28.024000000000001</v>
      </c>
      <c r="E66" s="11" t="str">
        <f ca="1">IF(AND(SUM($D$4:D66)-SUM($E$4:E65)&gt;=$K$2,WEEKDAY(Table42[[#This Row],[Date]],2)=5),SUM($D$4:D66)-SUM($F$4:F65),"")</f>
        <v/>
      </c>
      <c r="F66" s="11" t="str">
        <f t="shared" ca="1" si="4"/>
        <v/>
      </c>
      <c r="G66" s="14"/>
      <c r="H66" s="11">
        <f t="shared" ca="1" si="7"/>
        <v>3531.3839999999977</v>
      </c>
      <c r="I66" s="40"/>
      <c r="J66" s="13">
        <f t="shared" ca="1" si="5"/>
        <v>133.114</v>
      </c>
      <c r="K66" s="13">
        <f ca="1">Table42[[#This Row],[Weekly Cashout (-Fees)]]*4</f>
        <v>532.45600000000002</v>
      </c>
    </row>
    <row r="67" spans="1:11" ht="15.75" customHeight="1" x14ac:dyDescent="0.25">
      <c r="A67" s="9">
        <f t="shared" ca="1" si="2"/>
        <v>45132</v>
      </c>
      <c r="B67" s="10">
        <f t="shared" si="0"/>
        <v>64</v>
      </c>
      <c r="C67" s="11">
        <f t="shared" ca="1" si="6"/>
        <v>3503</v>
      </c>
      <c r="D67" s="11">
        <f ca="1">IF(WEEKDAY(Table42[[#This Row],[Date]],2)&lt;=5,C67*$I$4,"")</f>
        <v>28.024000000000001</v>
      </c>
      <c r="E67" s="11" t="str">
        <f ca="1">IF(AND(SUM($D$4:D67)-SUM($E$4:E66)&gt;=$K$2,WEEKDAY(Table42[[#This Row],[Date]],2)=5),SUM($D$4:D67)-SUM($F$4:F66),"")</f>
        <v/>
      </c>
      <c r="F67" s="11" t="str">
        <f t="shared" ca="1" si="4"/>
        <v/>
      </c>
      <c r="G67" s="14"/>
      <c r="H67" s="11">
        <f t="shared" ca="1" si="7"/>
        <v>3559.4079999999976</v>
      </c>
      <c r="I67" s="40"/>
      <c r="J67" s="13">
        <f t="shared" ca="1" si="5"/>
        <v>133.114</v>
      </c>
      <c r="K67" s="13">
        <f ca="1">Table42[[#This Row],[Weekly Cashout (-Fees)]]*4</f>
        <v>532.45600000000002</v>
      </c>
    </row>
    <row r="68" spans="1:11" ht="15.75" customHeight="1" x14ac:dyDescent="0.25">
      <c r="A68" s="9">
        <f t="shared" ca="1" si="2"/>
        <v>45133</v>
      </c>
      <c r="B68" s="10">
        <f t="shared" ref="B68:B131" si="8">ROW()-3</f>
        <v>65</v>
      </c>
      <c r="C68" s="11">
        <f t="shared" ca="1" si="6"/>
        <v>3503</v>
      </c>
      <c r="D68" s="11">
        <f ca="1">IF(WEEKDAY(Table42[[#This Row],[Date]],2)&lt;=5,C68*$I$4,"")</f>
        <v>28.024000000000001</v>
      </c>
      <c r="E68" s="11" t="str">
        <f ca="1">IF(AND(SUM($D$4:D68)-SUM($E$4:E67)&gt;=$K$2,WEEKDAY(Table42[[#This Row],[Date]],2)=5),SUM($D$4:D68)-SUM($F$4:F67),"")</f>
        <v/>
      </c>
      <c r="F68" s="11" t="str">
        <f t="shared" ca="1" si="4"/>
        <v/>
      </c>
      <c r="G68" s="14"/>
      <c r="H68" s="11">
        <f t="shared" ca="1" si="7"/>
        <v>3587.4319999999975</v>
      </c>
      <c r="I68" s="40"/>
      <c r="J68" s="13">
        <f t="shared" ca="1" si="5"/>
        <v>133.114</v>
      </c>
      <c r="K68" s="13">
        <f ca="1">Table42[[#This Row],[Weekly Cashout (-Fees)]]*4</f>
        <v>532.45600000000002</v>
      </c>
    </row>
    <row r="69" spans="1:11" ht="15.75" customHeight="1" x14ac:dyDescent="0.25">
      <c r="A69" s="9">
        <f t="shared" ref="A69:A132" ca="1" si="9">A68+1</f>
        <v>45134</v>
      </c>
      <c r="B69" s="10">
        <f t="shared" si="8"/>
        <v>66</v>
      </c>
      <c r="C69" s="11">
        <f t="shared" ca="1" si="6"/>
        <v>3503</v>
      </c>
      <c r="D69" s="11">
        <f ca="1">IF(WEEKDAY(Table42[[#This Row],[Date]],2)&lt;=5,C69*$I$4,"")</f>
        <v>28.024000000000001</v>
      </c>
      <c r="E69" s="11" t="str">
        <f ca="1">IF(AND(SUM($D$4:D69)-SUM($E$4:E68)&gt;=$K$2,WEEKDAY(Table42[[#This Row],[Date]],2)=5),SUM($D$4:D69)-SUM($F$4:F68),"")</f>
        <v/>
      </c>
      <c r="F69" s="11" t="str">
        <f t="shared" ca="1" si="4"/>
        <v/>
      </c>
      <c r="G69" s="14"/>
      <c r="H69" s="11">
        <f t="shared" ca="1" si="7"/>
        <v>3615.4559999999974</v>
      </c>
      <c r="I69" s="40"/>
      <c r="J69" s="13">
        <f t="shared" ca="1" si="5"/>
        <v>133.114</v>
      </c>
      <c r="K69" s="13">
        <f ca="1">Table42[[#This Row],[Weekly Cashout (-Fees)]]*4</f>
        <v>532.45600000000002</v>
      </c>
    </row>
    <row r="70" spans="1:11" ht="15.75" customHeight="1" x14ac:dyDescent="0.25">
      <c r="A70" s="9">
        <f t="shared" ca="1" si="9"/>
        <v>45135</v>
      </c>
      <c r="B70" s="10">
        <f t="shared" si="8"/>
        <v>67</v>
      </c>
      <c r="C70" s="11">
        <f t="shared" ca="1" si="6"/>
        <v>3503</v>
      </c>
      <c r="D70" s="11">
        <f ca="1">IF(WEEKDAY(Table42[[#This Row],[Date]],2)&lt;=5,C70*$I$4,"")</f>
        <v>28.024000000000001</v>
      </c>
      <c r="E70" s="11">
        <f ca="1">IF(AND(SUM($D$4:D70)-SUM($E$4:E69)&gt;=$K$2,WEEKDAY(Table42[[#This Row],[Date]],2)=5),SUM($D$4:D70)-SUM($F$4:F69),"")</f>
        <v>140.47999999999956</v>
      </c>
      <c r="F70" s="11">
        <f t="shared" ref="F70:F133" ca="1" si="10">IF(E70="","",IF(E70&gt;$K$2,TRUNC(E70*100%),""))</f>
        <v>140</v>
      </c>
      <c r="G70" s="14"/>
      <c r="H70" s="11">
        <f t="shared" ca="1" si="7"/>
        <v>3643.4799999999973</v>
      </c>
      <c r="I70" s="40"/>
      <c r="J70" s="13">
        <f t="shared" ref="J70:J133" ca="1" si="11">IF(ISNUMBER(D70),D70*5-(D70*5*0.05),J69)</f>
        <v>133.114</v>
      </c>
      <c r="K70" s="13">
        <f ca="1">Table42[[#This Row],[Weekly Cashout (-Fees)]]*4</f>
        <v>532.45600000000002</v>
      </c>
    </row>
    <row r="71" spans="1:11" ht="15.75" customHeight="1" x14ac:dyDescent="0.25">
      <c r="A71" s="9">
        <f t="shared" ca="1" si="9"/>
        <v>45136</v>
      </c>
      <c r="B71" s="10">
        <f t="shared" si="8"/>
        <v>68</v>
      </c>
      <c r="C71" s="11">
        <f t="shared" ref="C71:C134" ca="1" si="12">IF(ISNUMBER(F70),C70+F70+G70,C70+G70)</f>
        <v>3643</v>
      </c>
      <c r="D71" s="11" t="str">
        <f ca="1">IF(WEEKDAY(Table42[[#This Row],[Date]],2)&lt;=5,C71*$I$4,"")</f>
        <v/>
      </c>
      <c r="E71" s="11" t="str">
        <f ca="1">IF(AND(SUM($D$4:D71)-SUM($E$4:E70)&gt;=$K$2,WEEKDAY(Table42[[#This Row],[Date]],2)=5),SUM($D$4:D71)-SUM($F$4:F70),"")</f>
        <v/>
      </c>
      <c r="F71" s="11" t="str">
        <f t="shared" ca="1" si="10"/>
        <v/>
      </c>
      <c r="G71" s="14"/>
      <c r="H71" s="11">
        <f t="shared" ca="1" si="7"/>
        <v>3643.4799999999973</v>
      </c>
      <c r="I71" s="40"/>
      <c r="J71" s="13">
        <f t="shared" ca="1" si="11"/>
        <v>133.114</v>
      </c>
      <c r="K71" s="13">
        <f ca="1">Table42[[#This Row],[Weekly Cashout (-Fees)]]*4</f>
        <v>532.45600000000002</v>
      </c>
    </row>
    <row r="72" spans="1:11" ht="15.75" customHeight="1" x14ac:dyDescent="0.25">
      <c r="A72" s="9">
        <f t="shared" ca="1" si="9"/>
        <v>45137</v>
      </c>
      <c r="B72" s="10">
        <f t="shared" si="8"/>
        <v>69</v>
      </c>
      <c r="C72" s="11">
        <f t="shared" ca="1" si="12"/>
        <v>3643</v>
      </c>
      <c r="D72" s="11" t="str">
        <f ca="1">IF(WEEKDAY(Table42[[#This Row],[Date]],2)&lt;=5,C72*$I$4,"")</f>
        <v/>
      </c>
      <c r="E72" s="11" t="str">
        <f ca="1">IF(AND(SUM($D$4:D72)-SUM($E$4:E71)&gt;=$K$2,WEEKDAY(Table42[[#This Row],[Date]],2)=5),SUM($D$4:D72)-SUM($F$4:F71),"")</f>
        <v/>
      </c>
      <c r="F72" s="11" t="str">
        <f t="shared" ca="1" si="10"/>
        <v/>
      </c>
      <c r="G72" s="14"/>
      <c r="H72" s="11">
        <f t="shared" ca="1" si="7"/>
        <v>3643.4799999999973</v>
      </c>
      <c r="I72" s="40"/>
      <c r="J72" s="13">
        <f t="shared" ca="1" si="11"/>
        <v>133.114</v>
      </c>
      <c r="K72" s="13">
        <f ca="1">Table42[[#This Row],[Weekly Cashout (-Fees)]]*4</f>
        <v>532.45600000000002</v>
      </c>
    </row>
    <row r="73" spans="1:11" ht="15.75" customHeight="1" x14ac:dyDescent="0.25">
      <c r="A73" s="9">
        <f t="shared" ca="1" si="9"/>
        <v>45138</v>
      </c>
      <c r="B73" s="10">
        <f t="shared" si="8"/>
        <v>70</v>
      </c>
      <c r="C73" s="11">
        <f t="shared" ca="1" si="12"/>
        <v>3643</v>
      </c>
      <c r="D73" s="11">
        <f ca="1">IF(WEEKDAY(Table42[[#This Row],[Date]],2)&lt;=5,C73*$I$4,"")</f>
        <v>29.144000000000002</v>
      </c>
      <c r="E73" s="11" t="str">
        <f ca="1">IF(AND(SUM($D$4:D73)-SUM($E$4:E72)&gt;=$K$2,WEEKDAY(Table42[[#This Row],[Date]],2)=5),SUM($D$4:D73)-SUM($F$4:F72),"")</f>
        <v/>
      </c>
      <c r="F73" s="11" t="str">
        <f t="shared" ca="1" si="10"/>
        <v/>
      </c>
      <c r="G73" s="14"/>
      <c r="H73" s="11">
        <f t="shared" ref="H73:H136" ca="1" si="13">IF(ISNUMBER(D73),H72+G73+D73,H72+G73)</f>
        <v>3672.6239999999971</v>
      </c>
      <c r="I73" s="40"/>
      <c r="J73" s="13">
        <f t="shared" ca="1" si="11"/>
        <v>138.434</v>
      </c>
      <c r="K73" s="13">
        <f ca="1">Table42[[#This Row],[Weekly Cashout (-Fees)]]*4</f>
        <v>553.73599999999999</v>
      </c>
    </row>
    <row r="74" spans="1:11" ht="15.75" customHeight="1" x14ac:dyDescent="0.25">
      <c r="A74" s="9">
        <f t="shared" ca="1" si="9"/>
        <v>45139</v>
      </c>
      <c r="B74" s="10">
        <f t="shared" si="8"/>
        <v>71</v>
      </c>
      <c r="C74" s="11">
        <f t="shared" ca="1" si="12"/>
        <v>3643</v>
      </c>
      <c r="D74" s="11">
        <f ca="1">IF(WEEKDAY(Table42[[#This Row],[Date]],2)&lt;=5,C74*$I$4,"")</f>
        <v>29.144000000000002</v>
      </c>
      <c r="E74" s="11" t="str">
        <f ca="1">IF(AND(SUM($D$4:D74)-SUM($E$4:E73)&gt;=$K$2,WEEKDAY(Table42[[#This Row],[Date]],2)=5),SUM($D$4:D74)-SUM($F$4:F73),"")</f>
        <v/>
      </c>
      <c r="F74" s="11" t="str">
        <f t="shared" ca="1" si="10"/>
        <v/>
      </c>
      <c r="G74" s="14"/>
      <c r="H74" s="11">
        <f t="shared" ca="1" si="13"/>
        <v>3701.7679999999968</v>
      </c>
      <c r="I74" s="40"/>
      <c r="J74" s="13">
        <f t="shared" ca="1" si="11"/>
        <v>138.434</v>
      </c>
      <c r="K74" s="13">
        <f ca="1">Table42[[#This Row],[Weekly Cashout (-Fees)]]*4</f>
        <v>553.73599999999999</v>
      </c>
    </row>
    <row r="75" spans="1:11" ht="15.75" customHeight="1" x14ac:dyDescent="0.25">
      <c r="A75" s="9">
        <f t="shared" ca="1" si="9"/>
        <v>45140</v>
      </c>
      <c r="B75" s="10">
        <f t="shared" si="8"/>
        <v>72</v>
      </c>
      <c r="C75" s="11">
        <f t="shared" ca="1" si="12"/>
        <v>3643</v>
      </c>
      <c r="D75" s="11">
        <f ca="1">IF(WEEKDAY(Table42[[#This Row],[Date]],2)&lt;=5,C75*$I$4,"")</f>
        <v>29.144000000000002</v>
      </c>
      <c r="E75" s="11" t="str">
        <f ca="1">IF(AND(SUM($D$4:D75)-SUM($E$4:E74)&gt;=$K$2,WEEKDAY(Table42[[#This Row],[Date]],2)=5),SUM($D$4:D75)-SUM($F$4:F74),"")</f>
        <v/>
      </c>
      <c r="F75" s="11" t="str">
        <f t="shared" ca="1" si="10"/>
        <v/>
      </c>
      <c r="G75" s="14"/>
      <c r="H75" s="11">
        <f t="shared" ca="1" si="13"/>
        <v>3730.9119999999966</v>
      </c>
      <c r="I75" s="40"/>
      <c r="J75" s="13">
        <f t="shared" ca="1" si="11"/>
        <v>138.434</v>
      </c>
      <c r="K75" s="13">
        <f ca="1">Table42[[#This Row],[Weekly Cashout (-Fees)]]*4</f>
        <v>553.73599999999999</v>
      </c>
    </row>
    <row r="76" spans="1:11" ht="15.75" customHeight="1" x14ac:dyDescent="0.25">
      <c r="A76" s="9">
        <f t="shared" ca="1" si="9"/>
        <v>45141</v>
      </c>
      <c r="B76" s="10">
        <f t="shared" si="8"/>
        <v>73</v>
      </c>
      <c r="C76" s="11">
        <f t="shared" ca="1" si="12"/>
        <v>3643</v>
      </c>
      <c r="D76" s="11">
        <f ca="1">IF(WEEKDAY(Table42[[#This Row],[Date]],2)&lt;=5,C76*$I$4,"")</f>
        <v>29.144000000000002</v>
      </c>
      <c r="E76" s="11" t="str">
        <f ca="1">IF(AND(SUM($D$4:D76)-SUM($E$4:E75)&gt;=$K$2,WEEKDAY(Table42[[#This Row],[Date]],2)=5),SUM($D$4:D76)-SUM($F$4:F75),"")</f>
        <v/>
      </c>
      <c r="F76" s="11" t="str">
        <f t="shared" ca="1" si="10"/>
        <v/>
      </c>
      <c r="G76" s="14"/>
      <c r="H76" s="11">
        <f t="shared" ca="1" si="13"/>
        <v>3760.0559999999964</v>
      </c>
      <c r="I76" s="40"/>
      <c r="J76" s="13">
        <f t="shared" ca="1" si="11"/>
        <v>138.434</v>
      </c>
      <c r="K76" s="13">
        <f ca="1">Table42[[#This Row],[Weekly Cashout (-Fees)]]*4</f>
        <v>553.73599999999999</v>
      </c>
    </row>
    <row r="77" spans="1:11" ht="15.75" customHeight="1" x14ac:dyDescent="0.25">
      <c r="A77" s="9">
        <f t="shared" ca="1" si="9"/>
        <v>45142</v>
      </c>
      <c r="B77" s="10">
        <f t="shared" si="8"/>
        <v>74</v>
      </c>
      <c r="C77" s="11">
        <f t="shared" ca="1" si="12"/>
        <v>3643</v>
      </c>
      <c r="D77" s="11">
        <f ca="1">IF(WEEKDAY(Table42[[#This Row],[Date]],2)&lt;=5,C77*$I$4,"")</f>
        <v>29.144000000000002</v>
      </c>
      <c r="E77" s="11">
        <f ca="1">IF(AND(SUM($D$4:D77)-SUM($E$4:E76)&gt;=$K$2,WEEKDAY(Table42[[#This Row],[Date]],2)=5),SUM($D$4:D77)-SUM($F$4:F76),"")</f>
        <v>146.19999999999959</v>
      </c>
      <c r="F77" s="11">
        <f t="shared" ca="1" si="10"/>
        <v>146</v>
      </c>
      <c r="G77" s="14"/>
      <c r="H77" s="11">
        <f t="shared" ca="1" si="13"/>
        <v>3789.1999999999962</v>
      </c>
      <c r="I77" s="40"/>
      <c r="J77" s="13">
        <f t="shared" ca="1" si="11"/>
        <v>138.434</v>
      </c>
      <c r="K77" s="13">
        <f ca="1">Table42[[#This Row],[Weekly Cashout (-Fees)]]*4</f>
        <v>553.73599999999999</v>
      </c>
    </row>
    <row r="78" spans="1:11" ht="15.75" customHeight="1" x14ac:dyDescent="0.25">
      <c r="A78" s="9">
        <f t="shared" ca="1" si="9"/>
        <v>45143</v>
      </c>
      <c r="B78" s="10">
        <f t="shared" si="8"/>
        <v>75</v>
      </c>
      <c r="C78" s="11">
        <f t="shared" ca="1" si="12"/>
        <v>3789</v>
      </c>
      <c r="D78" s="11" t="str">
        <f ca="1">IF(WEEKDAY(Table42[[#This Row],[Date]],2)&lt;=5,C78*$I$4,"")</f>
        <v/>
      </c>
      <c r="E78" s="11" t="str">
        <f ca="1">IF(AND(SUM($D$4:D78)-SUM($E$4:E77)&gt;=$K$2,WEEKDAY(Table42[[#This Row],[Date]],2)=5),SUM($D$4:D78)-SUM($F$4:F77),"")</f>
        <v/>
      </c>
      <c r="F78" s="11" t="str">
        <f t="shared" ca="1" si="10"/>
        <v/>
      </c>
      <c r="G78" s="14"/>
      <c r="H78" s="11">
        <f t="shared" ca="1" si="13"/>
        <v>3789.1999999999962</v>
      </c>
      <c r="I78" s="40"/>
      <c r="J78" s="13">
        <f t="shared" ca="1" si="11"/>
        <v>138.434</v>
      </c>
      <c r="K78" s="13">
        <f ca="1">Table42[[#This Row],[Weekly Cashout (-Fees)]]*4</f>
        <v>553.73599999999999</v>
      </c>
    </row>
    <row r="79" spans="1:11" ht="15.75" customHeight="1" x14ac:dyDescent="0.25">
      <c r="A79" s="9">
        <f t="shared" ca="1" si="9"/>
        <v>45144</v>
      </c>
      <c r="B79" s="10">
        <f t="shared" si="8"/>
        <v>76</v>
      </c>
      <c r="C79" s="11">
        <f t="shared" ca="1" si="12"/>
        <v>3789</v>
      </c>
      <c r="D79" s="11" t="str">
        <f ca="1">IF(WEEKDAY(Table42[[#This Row],[Date]],2)&lt;=5,C79*$I$4,"")</f>
        <v/>
      </c>
      <c r="E79" s="11" t="str">
        <f ca="1">IF(AND(SUM($D$4:D79)-SUM($E$4:E78)&gt;=$K$2,WEEKDAY(Table42[[#This Row],[Date]],2)=5),SUM($D$4:D79)-SUM($F$4:F78),"")</f>
        <v/>
      </c>
      <c r="F79" s="11" t="str">
        <f t="shared" ca="1" si="10"/>
        <v/>
      </c>
      <c r="G79" s="14"/>
      <c r="H79" s="11">
        <f t="shared" ca="1" si="13"/>
        <v>3789.1999999999962</v>
      </c>
      <c r="I79" s="40"/>
      <c r="J79" s="13">
        <f t="shared" ca="1" si="11"/>
        <v>138.434</v>
      </c>
      <c r="K79" s="13">
        <f ca="1">Table42[[#This Row],[Weekly Cashout (-Fees)]]*4</f>
        <v>553.73599999999999</v>
      </c>
    </row>
    <row r="80" spans="1:11" ht="15.75" customHeight="1" x14ac:dyDescent="0.25">
      <c r="A80" s="9">
        <f t="shared" ca="1" si="9"/>
        <v>45145</v>
      </c>
      <c r="B80" s="10">
        <f t="shared" si="8"/>
        <v>77</v>
      </c>
      <c r="C80" s="11">
        <f t="shared" ca="1" si="12"/>
        <v>3789</v>
      </c>
      <c r="D80" s="11">
        <f ca="1">IF(WEEKDAY(Table42[[#This Row],[Date]],2)&lt;=5,C80*$I$4,"")</f>
        <v>30.312000000000001</v>
      </c>
      <c r="E80" s="11" t="str">
        <f ca="1">IF(AND(SUM($D$4:D80)-SUM($E$4:E79)&gt;=$K$2,WEEKDAY(Table42[[#This Row],[Date]],2)=5),SUM($D$4:D80)-SUM($F$4:F79),"")</f>
        <v/>
      </c>
      <c r="F80" s="11" t="str">
        <f t="shared" ca="1" si="10"/>
        <v/>
      </c>
      <c r="G80" s="14"/>
      <c r="H80" s="11">
        <f t="shared" ca="1" si="13"/>
        <v>3819.5119999999961</v>
      </c>
      <c r="I80" s="40"/>
      <c r="J80" s="13">
        <f t="shared" ca="1" si="11"/>
        <v>143.982</v>
      </c>
      <c r="K80" s="13">
        <f ca="1">Table42[[#This Row],[Weekly Cashout (-Fees)]]*4</f>
        <v>575.928</v>
      </c>
    </row>
    <row r="81" spans="1:11" ht="15.75" customHeight="1" x14ac:dyDescent="0.25">
      <c r="A81" s="9">
        <f t="shared" ca="1" si="9"/>
        <v>45146</v>
      </c>
      <c r="B81" s="10">
        <f t="shared" si="8"/>
        <v>78</v>
      </c>
      <c r="C81" s="11">
        <f t="shared" ca="1" si="12"/>
        <v>3789</v>
      </c>
      <c r="D81" s="11">
        <f ca="1">IF(WEEKDAY(Table42[[#This Row],[Date]],2)&lt;=5,C81*$I$4,"")</f>
        <v>30.312000000000001</v>
      </c>
      <c r="E81" s="11" t="str">
        <f ca="1">IF(AND(SUM($D$4:D81)-SUM($E$4:E80)&gt;=$K$2,WEEKDAY(Table42[[#This Row],[Date]],2)=5),SUM($D$4:D81)-SUM($F$4:F80),"")</f>
        <v/>
      </c>
      <c r="F81" s="11" t="str">
        <f t="shared" ca="1" si="10"/>
        <v/>
      </c>
      <c r="G81" s="14"/>
      <c r="H81" s="11">
        <f t="shared" ca="1" si="13"/>
        <v>3849.823999999996</v>
      </c>
      <c r="I81" s="40"/>
      <c r="J81" s="13">
        <f t="shared" ca="1" si="11"/>
        <v>143.982</v>
      </c>
      <c r="K81" s="13">
        <f ca="1">Table42[[#This Row],[Weekly Cashout (-Fees)]]*4</f>
        <v>575.928</v>
      </c>
    </row>
    <row r="82" spans="1:11" ht="15.75" customHeight="1" x14ac:dyDescent="0.25">
      <c r="A82" s="9">
        <f t="shared" ca="1" si="9"/>
        <v>45147</v>
      </c>
      <c r="B82" s="10">
        <f t="shared" si="8"/>
        <v>79</v>
      </c>
      <c r="C82" s="11">
        <f t="shared" ca="1" si="12"/>
        <v>3789</v>
      </c>
      <c r="D82" s="11">
        <f ca="1">IF(WEEKDAY(Table42[[#This Row],[Date]],2)&lt;=5,C82*$I$4,"")</f>
        <v>30.312000000000001</v>
      </c>
      <c r="E82" s="11" t="str">
        <f ca="1">IF(AND(SUM($D$4:D82)-SUM($E$4:E81)&gt;=$K$2,WEEKDAY(Table42[[#This Row],[Date]],2)=5),SUM($D$4:D82)-SUM($F$4:F81),"")</f>
        <v/>
      </c>
      <c r="F82" s="11" t="str">
        <f t="shared" ca="1" si="10"/>
        <v/>
      </c>
      <c r="G82" s="14"/>
      <c r="H82" s="11">
        <f t="shared" ca="1" si="13"/>
        <v>3880.1359999999959</v>
      </c>
      <c r="I82" s="40"/>
      <c r="J82" s="13">
        <f t="shared" ca="1" si="11"/>
        <v>143.982</v>
      </c>
      <c r="K82" s="13">
        <f ca="1">Table42[[#This Row],[Weekly Cashout (-Fees)]]*4</f>
        <v>575.928</v>
      </c>
    </row>
    <row r="83" spans="1:11" ht="15.75" customHeight="1" x14ac:dyDescent="0.25">
      <c r="A83" s="9">
        <f t="shared" ca="1" si="9"/>
        <v>45148</v>
      </c>
      <c r="B83" s="10">
        <f t="shared" si="8"/>
        <v>80</v>
      </c>
      <c r="C83" s="11">
        <f t="shared" ca="1" si="12"/>
        <v>3789</v>
      </c>
      <c r="D83" s="11">
        <f ca="1">IF(WEEKDAY(Table42[[#This Row],[Date]],2)&lt;=5,C83*$I$4,"")</f>
        <v>30.312000000000001</v>
      </c>
      <c r="E83" s="11" t="str">
        <f ca="1">IF(AND(SUM($D$4:D83)-SUM($E$4:E82)&gt;=$K$2,WEEKDAY(Table42[[#This Row],[Date]],2)=5),SUM($D$4:D83)-SUM($F$4:F82),"")</f>
        <v/>
      </c>
      <c r="F83" s="11" t="str">
        <f t="shared" ca="1" si="10"/>
        <v/>
      </c>
      <c r="G83" s="14"/>
      <c r="H83" s="11">
        <f t="shared" ca="1" si="13"/>
        <v>3910.4479999999958</v>
      </c>
      <c r="I83" s="40"/>
      <c r="J83" s="13">
        <f t="shared" ca="1" si="11"/>
        <v>143.982</v>
      </c>
      <c r="K83" s="13">
        <f ca="1">Table42[[#This Row],[Weekly Cashout (-Fees)]]*4</f>
        <v>575.928</v>
      </c>
    </row>
    <row r="84" spans="1:11" ht="15.75" customHeight="1" x14ac:dyDescent="0.25">
      <c r="A84" s="9">
        <f t="shared" ca="1" si="9"/>
        <v>45149</v>
      </c>
      <c r="B84" s="10">
        <f t="shared" si="8"/>
        <v>81</v>
      </c>
      <c r="C84" s="11">
        <f t="shared" ca="1" si="12"/>
        <v>3789</v>
      </c>
      <c r="D84" s="11">
        <f ca="1">IF(WEEKDAY(Table42[[#This Row],[Date]],2)&lt;=5,C84*$I$4,"")</f>
        <v>30.312000000000001</v>
      </c>
      <c r="E84" s="11">
        <f ca="1">IF(AND(SUM($D$4:D84)-SUM($E$4:E83)&gt;=$K$2,WEEKDAY(Table42[[#This Row],[Date]],2)=5),SUM($D$4:D84)-SUM($F$4:F83),"")</f>
        <v>151.75999999999908</v>
      </c>
      <c r="F84" s="11">
        <f t="shared" ca="1" si="10"/>
        <v>151</v>
      </c>
      <c r="G84" s="14"/>
      <c r="H84" s="11">
        <f t="shared" ca="1" si="13"/>
        <v>3940.7599999999957</v>
      </c>
      <c r="I84" s="40"/>
      <c r="J84" s="13">
        <f t="shared" ca="1" si="11"/>
        <v>143.982</v>
      </c>
      <c r="K84" s="13">
        <f ca="1">Table42[[#This Row],[Weekly Cashout (-Fees)]]*4</f>
        <v>575.928</v>
      </c>
    </row>
    <row r="85" spans="1:11" ht="15.75" customHeight="1" x14ac:dyDescent="0.25">
      <c r="A85" s="9">
        <f t="shared" ca="1" si="9"/>
        <v>45150</v>
      </c>
      <c r="B85" s="10">
        <f t="shared" si="8"/>
        <v>82</v>
      </c>
      <c r="C85" s="11">
        <f t="shared" ca="1" si="12"/>
        <v>3940</v>
      </c>
      <c r="D85" s="11" t="str">
        <f ca="1">IF(WEEKDAY(Table42[[#This Row],[Date]],2)&lt;=5,C85*$I$4,"")</f>
        <v/>
      </c>
      <c r="E85" s="11" t="str">
        <f ca="1">IF(AND(SUM($D$4:D85)-SUM($E$4:E84)&gt;=$K$2,WEEKDAY(Table42[[#This Row],[Date]],2)=5),SUM($D$4:D85)-SUM($F$4:F84),"")</f>
        <v/>
      </c>
      <c r="F85" s="11" t="str">
        <f t="shared" ca="1" si="10"/>
        <v/>
      </c>
      <c r="G85" s="14"/>
      <c r="H85" s="11">
        <f t="shared" ca="1" si="13"/>
        <v>3940.7599999999957</v>
      </c>
      <c r="I85" s="40"/>
      <c r="J85" s="13">
        <f t="shared" ca="1" si="11"/>
        <v>143.982</v>
      </c>
      <c r="K85" s="13">
        <f ca="1">Table42[[#This Row],[Weekly Cashout (-Fees)]]*4</f>
        <v>575.928</v>
      </c>
    </row>
    <row r="86" spans="1:11" ht="15.75" customHeight="1" x14ac:dyDescent="0.25">
      <c r="A86" s="9">
        <f t="shared" ca="1" si="9"/>
        <v>45151</v>
      </c>
      <c r="B86" s="10">
        <f t="shared" si="8"/>
        <v>83</v>
      </c>
      <c r="C86" s="11">
        <f t="shared" ca="1" si="12"/>
        <v>3940</v>
      </c>
      <c r="D86" s="11" t="str">
        <f ca="1">IF(WEEKDAY(Table42[[#This Row],[Date]],2)&lt;=5,C86*$I$4,"")</f>
        <v/>
      </c>
      <c r="E86" s="11" t="str">
        <f ca="1">IF(AND(SUM($D$4:D86)-SUM($E$4:E85)&gt;=$K$2,WEEKDAY(Table42[[#This Row],[Date]],2)=5),SUM($D$4:D86)-SUM($F$4:F85),"")</f>
        <v/>
      </c>
      <c r="F86" s="11" t="str">
        <f t="shared" ca="1" si="10"/>
        <v/>
      </c>
      <c r="G86" s="14"/>
      <c r="H86" s="11">
        <f t="shared" ca="1" si="13"/>
        <v>3940.7599999999957</v>
      </c>
      <c r="I86" s="40"/>
      <c r="J86" s="13">
        <f t="shared" ca="1" si="11"/>
        <v>143.982</v>
      </c>
      <c r="K86" s="13">
        <f ca="1">Table42[[#This Row],[Weekly Cashout (-Fees)]]*4</f>
        <v>575.928</v>
      </c>
    </row>
    <row r="87" spans="1:11" ht="15.75" customHeight="1" x14ac:dyDescent="0.25">
      <c r="A87" s="9">
        <f t="shared" ca="1" si="9"/>
        <v>45152</v>
      </c>
      <c r="B87" s="10">
        <f t="shared" si="8"/>
        <v>84</v>
      </c>
      <c r="C87" s="11">
        <f t="shared" ca="1" si="12"/>
        <v>3940</v>
      </c>
      <c r="D87" s="11">
        <f ca="1">IF(WEEKDAY(Table42[[#This Row],[Date]],2)&lt;=5,C87*$I$4,"")</f>
        <v>31.52</v>
      </c>
      <c r="E87" s="11" t="str">
        <f ca="1">IF(AND(SUM($D$4:D87)-SUM($E$4:E86)&gt;=$K$2,WEEKDAY(Table42[[#This Row],[Date]],2)=5),SUM($D$4:D87)-SUM($F$4:F86),"")</f>
        <v/>
      </c>
      <c r="F87" s="11" t="str">
        <f t="shared" ca="1" si="10"/>
        <v/>
      </c>
      <c r="G87" s="14"/>
      <c r="H87" s="11">
        <f t="shared" ca="1" si="13"/>
        <v>3972.2799999999957</v>
      </c>
      <c r="I87" s="40"/>
      <c r="J87" s="13">
        <f t="shared" ca="1" si="11"/>
        <v>149.72</v>
      </c>
      <c r="K87" s="13">
        <f ca="1">Table42[[#This Row],[Weekly Cashout (-Fees)]]*4</f>
        <v>598.88</v>
      </c>
    </row>
    <row r="88" spans="1:11" ht="15.75" customHeight="1" x14ac:dyDescent="0.25">
      <c r="A88" s="9">
        <f t="shared" ca="1" si="9"/>
        <v>45153</v>
      </c>
      <c r="B88" s="10">
        <f t="shared" si="8"/>
        <v>85</v>
      </c>
      <c r="C88" s="11">
        <f t="shared" ca="1" si="12"/>
        <v>3940</v>
      </c>
      <c r="D88" s="11">
        <f ca="1">IF(WEEKDAY(Table42[[#This Row],[Date]],2)&lt;=5,C88*$I$4,"")</f>
        <v>31.52</v>
      </c>
      <c r="E88" s="11" t="str">
        <f ca="1">IF(AND(SUM($D$4:D88)-SUM($E$4:E87)&gt;=$K$2,WEEKDAY(Table42[[#This Row],[Date]],2)=5),SUM($D$4:D88)-SUM($F$4:F87),"")</f>
        <v/>
      </c>
      <c r="F88" s="11" t="str">
        <f t="shared" ca="1" si="10"/>
        <v/>
      </c>
      <c r="G88" s="14"/>
      <c r="H88" s="11">
        <f t="shared" ca="1" si="13"/>
        <v>4003.7999999999956</v>
      </c>
      <c r="I88" s="40"/>
      <c r="J88" s="13">
        <f t="shared" ca="1" si="11"/>
        <v>149.72</v>
      </c>
      <c r="K88" s="13">
        <f ca="1">Table42[[#This Row],[Weekly Cashout (-Fees)]]*4</f>
        <v>598.88</v>
      </c>
    </row>
    <row r="89" spans="1:11" ht="15.75" customHeight="1" x14ac:dyDescent="0.25">
      <c r="A89" s="9">
        <f t="shared" ca="1" si="9"/>
        <v>45154</v>
      </c>
      <c r="B89" s="10">
        <f t="shared" si="8"/>
        <v>86</v>
      </c>
      <c r="C89" s="11">
        <f t="shared" ca="1" si="12"/>
        <v>3940</v>
      </c>
      <c r="D89" s="11">
        <f ca="1">IF(WEEKDAY(Table42[[#This Row],[Date]],2)&lt;=5,C89*$I$4,"")</f>
        <v>31.52</v>
      </c>
      <c r="E89" s="11" t="str">
        <f ca="1">IF(AND(SUM($D$4:D89)-SUM($E$4:E88)&gt;=$K$2,WEEKDAY(Table42[[#This Row],[Date]],2)=5),SUM($D$4:D89)-SUM($F$4:F88),"")</f>
        <v/>
      </c>
      <c r="F89" s="11" t="str">
        <f t="shared" ca="1" si="10"/>
        <v/>
      </c>
      <c r="G89" s="14"/>
      <c r="H89" s="11">
        <f t="shared" ca="1" si="13"/>
        <v>4035.3199999999956</v>
      </c>
      <c r="I89" s="40"/>
      <c r="J89" s="13">
        <f t="shared" ca="1" si="11"/>
        <v>149.72</v>
      </c>
      <c r="K89" s="13">
        <f ca="1">Table42[[#This Row],[Weekly Cashout (-Fees)]]*4</f>
        <v>598.88</v>
      </c>
    </row>
    <row r="90" spans="1:11" ht="15.75" customHeight="1" x14ac:dyDescent="0.25">
      <c r="A90" s="9">
        <f t="shared" ca="1" si="9"/>
        <v>45155</v>
      </c>
      <c r="B90" s="10">
        <f t="shared" si="8"/>
        <v>87</v>
      </c>
      <c r="C90" s="11">
        <f t="shared" ca="1" si="12"/>
        <v>3940</v>
      </c>
      <c r="D90" s="11">
        <f ca="1">IF(WEEKDAY(Table42[[#This Row],[Date]],2)&lt;=5,C90*$I$4,"")</f>
        <v>31.52</v>
      </c>
      <c r="E90" s="11" t="str">
        <f ca="1">IF(AND(SUM($D$4:D90)-SUM($E$4:E89)&gt;=$K$2,WEEKDAY(Table42[[#This Row],[Date]],2)=5),SUM($D$4:D90)-SUM($F$4:F89),"")</f>
        <v/>
      </c>
      <c r="F90" s="11" t="str">
        <f t="shared" ca="1" si="10"/>
        <v/>
      </c>
      <c r="G90" s="14"/>
      <c r="H90" s="11">
        <f t="shared" ca="1" si="13"/>
        <v>4066.8399999999956</v>
      </c>
      <c r="I90" s="40"/>
      <c r="J90" s="13">
        <f t="shared" ca="1" si="11"/>
        <v>149.72</v>
      </c>
      <c r="K90" s="13">
        <f ca="1">Table42[[#This Row],[Weekly Cashout (-Fees)]]*4</f>
        <v>598.88</v>
      </c>
    </row>
    <row r="91" spans="1:11" ht="15.75" customHeight="1" x14ac:dyDescent="0.25">
      <c r="A91" s="9">
        <f t="shared" ca="1" si="9"/>
        <v>45156</v>
      </c>
      <c r="B91" s="10">
        <f t="shared" si="8"/>
        <v>88</v>
      </c>
      <c r="C91" s="11">
        <f t="shared" ca="1" si="12"/>
        <v>3940</v>
      </c>
      <c r="D91" s="11">
        <f ca="1">IF(WEEKDAY(Table42[[#This Row],[Date]],2)&lt;=5,C91*$I$4,"")</f>
        <v>31.52</v>
      </c>
      <c r="E91" s="11">
        <f ca="1">IF(AND(SUM($D$4:D91)-SUM($E$4:E90)&gt;=$K$2,WEEKDAY(Table42[[#This Row],[Date]],2)=5),SUM($D$4:D91)-SUM($F$4:F90),"")</f>
        <v>158.35999999999899</v>
      </c>
      <c r="F91" s="11">
        <f t="shared" ca="1" si="10"/>
        <v>158</v>
      </c>
      <c r="G91" s="14"/>
      <c r="H91" s="11">
        <f t="shared" ca="1" si="13"/>
        <v>4098.359999999996</v>
      </c>
      <c r="I91" s="40"/>
      <c r="J91" s="13">
        <f t="shared" ca="1" si="11"/>
        <v>149.72</v>
      </c>
      <c r="K91" s="13">
        <f ca="1">Table42[[#This Row],[Weekly Cashout (-Fees)]]*4</f>
        <v>598.88</v>
      </c>
    </row>
    <row r="92" spans="1:11" ht="15.75" customHeight="1" x14ac:dyDescent="0.25">
      <c r="A92" s="9">
        <f t="shared" ca="1" si="9"/>
        <v>45157</v>
      </c>
      <c r="B92" s="10">
        <f t="shared" si="8"/>
        <v>89</v>
      </c>
      <c r="C92" s="11">
        <f t="shared" ca="1" si="12"/>
        <v>4098</v>
      </c>
      <c r="D92" s="11" t="str">
        <f ca="1">IF(WEEKDAY(Table42[[#This Row],[Date]],2)&lt;=5,C92*$I$4,"")</f>
        <v/>
      </c>
      <c r="E92" s="11" t="str">
        <f ca="1">IF(AND(SUM($D$4:D92)-SUM($E$4:E91)&gt;=$K$2,WEEKDAY(Table42[[#This Row],[Date]],2)=5),SUM($D$4:D92)-SUM($F$4:F91),"")</f>
        <v/>
      </c>
      <c r="F92" s="11" t="str">
        <f t="shared" ca="1" si="10"/>
        <v/>
      </c>
      <c r="G92" s="14"/>
      <c r="H92" s="11">
        <f t="shared" ca="1" si="13"/>
        <v>4098.359999999996</v>
      </c>
      <c r="I92" s="40"/>
      <c r="J92" s="13">
        <f t="shared" ca="1" si="11"/>
        <v>149.72</v>
      </c>
      <c r="K92" s="13">
        <f ca="1">Table42[[#This Row],[Weekly Cashout (-Fees)]]*4</f>
        <v>598.88</v>
      </c>
    </row>
    <row r="93" spans="1:11" ht="15.75" customHeight="1" x14ac:dyDescent="0.25">
      <c r="A93" s="9">
        <f t="shared" ca="1" si="9"/>
        <v>45158</v>
      </c>
      <c r="B93" s="10">
        <f t="shared" si="8"/>
        <v>90</v>
      </c>
      <c r="C93" s="11">
        <f t="shared" ca="1" si="12"/>
        <v>4098</v>
      </c>
      <c r="D93" s="11" t="str">
        <f ca="1">IF(WEEKDAY(Table42[[#This Row],[Date]],2)&lt;=5,C93*$I$4,"")</f>
        <v/>
      </c>
      <c r="E93" s="11" t="str">
        <f ca="1">IF(AND(SUM($D$4:D93)-SUM($E$4:E92)&gt;=$K$2,WEEKDAY(Table42[[#This Row],[Date]],2)=5),SUM($D$4:D93)-SUM($F$4:F92),"")</f>
        <v/>
      </c>
      <c r="F93" s="11" t="str">
        <f t="shared" ca="1" si="10"/>
        <v/>
      </c>
      <c r="G93" s="14"/>
      <c r="H93" s="11">
        <f t="shared" ca="1" si="13"/>
        <v>4098.359999999996</v>
      </c>
      <c r="I93" s="40"/>
      <c r="J93" s="13">
        <f t="shared" ca="1" si="11"/>
        <v>149.72</v>
      </c>
      <c r="K93" s="13">
        <f ca="1">Table42[[#This Row],[Weekly Cashout (-Fees)]]*4</f>
        <v>598.88</v>
      </c>
    </row>
    <row r="94" spans="1:11" ht="15.75" customHeight="1" x14ac:dyDescent="0.25">
      <c r="A94" s="9">
        <f t="shared" ca="1" si="9"/>
        <v>45159</v>
      </c>
      <c r="B94" s="10">
        <f t="shared" si="8"/>
        <v>91</v>
      </c>
      <c r="C94" s="11">
        <f t="shared" ca="1" si="12"/>
        <v>4098</v>
      </c>
      <c r="D94" s="11">
        <f ca="1">IF(WEEKDAY(Table42[[#This Row],[Date]],2)&lt;=5,C94*$I$4,"")</f>
        <v>32.783999999999999</v>
      </c>
      <c r="E94" s="11" t="str">
        <f ca="1">IF(AND(SUM($D$4:D94)-SUM($E$4:E93)&gt;=$K$2,WEEKDAY(Table42[[#This Row],[Date]],2)=5),SUM($D$4:D94)-SUM($F$4:F93),"")</f>
        <v/>
      </c>
      <c r="F94" s="11" t="str">
        <f t="shared" ca="1" si="10"/>
        <v/>
      </c>
      <c r="G94" s="14"/>
      <c r="H94" s="11">
        <f t="shared" ca="1" si="13"/>
        <v>4131.1439999999957</v>
      </c>
      <c r="I94" s="40"/>
      <c r="J94" s="13">
        <f t="shared" ca="1" si="11"/>
        <v>155.72399999999999</v>
      </c>
      <c r="K94" s="13">
        <f ca="1">Table42[[#This Row],[Weekly Cashout (-Fees)]]*4</f>
        <v>622.89599999999996</v>
      </c>
    </row>
    <row r="95" spans="1:11" ht="15.75" customHeight="1" x14ac:dyDescent="0.25">
      <c r="A95" s="9">
        <f t="shared" ca="1" si="9"/>
        <v>45160</v>
      </c>
      <c r="B95" s="10">
        <f t="shared" si="8"/>
        <v>92</v>
      </c>
      <c r="C95" s="11">
        <f t="shared" ca="1" si="12"/>
        <v>4098</v>
      </c>
      <c r="D95" s="11">
        <f ca="1">IF(WEEKDAY(Table42[[#This Row],[Date]],2)&lt;=5,C95*$I$4,"")</f>
        <v>32.783999999999999</v>
      </c>
      <c r="E95" s="11" t="str">
        <f ca="1">IF(AND(SUM($D$4:D95)-SUM($E$4:E94)&gt;=$K$2,WEEKDAY(Table42[[#This Row],[Date]],2)=5),SUM($D$4:D95)-SUM($F$4:F94),"")</f>
        <v/>
      </c>
      <c r="F95" s="11" t="str">
        <f t="shared" ca="1" si="10"/>
        <v/>
      </c>
      <c r="G95" s="14"/>
      <c r="H95" s="11">
        <f t="shared" ca="1" si="13"/>
        <v>4163.9279999999953</v>
      </c>
      <c r="I95" s="40"/>
      <c r="J95" s="13">
        <f t="shared" ca="1" si="11"/>
        <v>155.72399999999999</v>
      </c>
      <c r="K95" s="13">
        <f ca="1">Table42[[#This Row],[Weekly Cashout (-Fees)]]*4</f>
        <v>622.89599999999996</v>
      </c>
    </row>
    <row r="96" spans="1:11" ht="15.75" customHeight="1" x14ac:dyDescent="0.25">
      <c r="A96" s="9">
        <f t="shared" ca="1" si="9"/>
        <v>45161</v>
      </c>
      <c r="B96" s="10">
        <f t="shared" si="8"/>
        <v>93</v>
      </c>
      <c r="C96" s="11">
        <f t="shared" ca="1" si="12"/>
        <v>4098</v>
      </c>
      <c r="D96" s="11">
        <f ca="1">IF(WEEKDAY(Table42[[#This Row],[Date]],2)&lt;=5,C96*$I$4,"")</f>
        <v>32.783999999999999</v>
      </c>
      <c r="E96" s="11" t="str">
        <f ca="1">IF(AND(SUM($D$4:D96)-SUM($E$4:E95)&gt;=$K$2,WEEKDAY(Table42[[#This Row],[Date]],2)=5),SUM($D$4:D96)-SUM($F$4:F95),"")</f>
        <v/>
      </c>
      <c r="F96" s="11" t="str">
        <f t="shared" ca="1" si="10"/>
        <v/>
      </c>
      <c r="G96" s="14"/>
      <c r="H96" s="11">
        <f t="shared" ca="1" si="13"/>
        <v>4196.711999999995</v>
      </c>
      <c r="I96" s="40"/>
      <c r="J96" s="13">
        <f t="shared" ca="1" si="11"/>
        <v>155.72399999999999</v>
      </c>
      <c r="K96" s="13">
        <f ca="1">Table42[[#This Row],[Weekly Cashout (-Fees)]]*4</f>
        <v>622.89599999999996</v>
      </c>
    </row>
    <row r="97" spans="1:11" ht="15.75" customHeight="1" x14ac:dyDescent="0.25">
      <c r="A97" s="9">
        <f t="shared" ca="1" si="9"/>
        <v>45162</v>
      </c>
      <c r="B97" s="10">
        <f t="shared" si="8"/>
        <v>94</v>
      </c>
      <c r="C97" s="11">
        <f t="shared" ca="1" si="12"/>
        <v>4098</v>
      </c>
      <c r="D97" s="11">
        <f ca="1">IF(WEEKDAY(Table42[[#This Row],[Date]],2)&lt;=5,C97*$I$4,"")</f>
        <v>32.783999999999999</v>
      </c>
      <c r="E97" s="11" t="str">
        <f ca="1">IF(AND(SUM($D$4:D97)-SUM($E$4:E96)&gt;=$K$2,WEEKDAY(Table42[[#This Row],[Date]],2)=5),SUM($D$4:D97)-SUM($F$4:F96),"")</f>
        <v/>
      </c>
      <c r="F97" s="11" t="str">
        <f t="shared" ca="1" si="10"/>
        <v/>
      </c>
      <c r="G97" s="14"/>
      <c r="H97" s="11">
        <f t="shared" ca="1" si="13"/>
        <v>4229.4959999999946</v>
      </c>
      <c r="I97" s="40"/>
      <c r="J97" s="13">
        <f t="shared" ca="1" si="11"/>
        <v>155.72399999999999</v>
      </c>
      <c r="K97" s="13">
        <f ca="1">Table42[[#This Row],[Weekly Cashout (-Fees)]]*4</f>
        <v>622.89599999999996</v>
      </c>
    </row>
    <row r="98" spans="1:11" ht="15.75" customHeight="1" x14ac:dyDescent="0.25">
      <c r="A98" s="9">
        <f t="shared" ca="1" si="9"/>
        <v>45163</v>
      </c>
      <c r="B98" s="10">
        <f t="shared" si="8"/>
        <v>95</v>
      </c>
      <c r="C98" s="11">
        <f t="shared" ca="1" si="12"/>
        <v>4098</v>
      </c>
      <c r="D98" s="11">
        <f ca="1">IF(WEEKDAY(Table42[[#This Row],[Date]],2)&lt;=5,C98*$I$4,"")</f>
        <v>32.783999999999999</v>
      </c>
      <c r="E98" s="11">
        <f ca="1">IF(AND(SUM($D$4:D98)-SUM($E$4:E97)&gt;=$K$2,WEEKDAY(Table42[[#This Row],[Date]],2)=5),SUM($D$4:D98)-SUM($F$4:F97),"")</f>
        <v>164.27999999999952</v>
      </c>
      <c r="F98" s="11">
        <f t="shared" ca="1" si="10"/>
        <v>164</v>
      </c>
      <c r="G98" s="14"/>
      <c r="H98" s="11">
        <f t="shared" ca="1" si="13"/>
        <v>4262.2799999999943</v>
      </c>
      <c r="I98" s="40"/>
      <c r="J98" s="13">
        <f t="shared" ca="1" si="11"/>
        <v>155.72399999999999</v>
      </c>
      <c r="K98" s="13">
        <f ca="1">Table42[[#This Row],[Weekly Cashout (-Fees)]]*4</f>
        <v>622.89599999999996</v>
      </c>
    </row>
    <row r="99" spans="1:11" ht="15.75" customHeight="1" x14ac:dyDescent="0.25">
      <c r="A99" s="9">
        <f t="shared" ca="1" si="9"/>
        <v>45164</v>
      </c>
      <c r="B99" s="10">
        <f t="shared" si="8"/>
        <v>96</v>
      </c>
      <c r="C99" s="11">
        <f t="shared" ca="1" si="12"/>
        <v>4262</v>
      </c>
      <c r="D99" s="11" t="str">
        <f ca="1">IF(WEEKDAY(Table42[[#This Row],[Date]],2)&lt;=5,C99*$I$4,"")</f>
        <v/>
      </c>
      <c r="E99" s="11" t="str">
        <f ca="1">IF(AND(SUM($D$4:D99)-SUM($E$4:E98)&gt;=$K$2,WEEKDAY(Table42[[#This Row],[Date]],2)=5),SUM($D$4:D99)-SUM($F$4:F98),"")</f>
        <v/>
      </c>
      <c r="F99" s="11" t="str">
        <f t="shared" ca="1" si="10"/>
        <v/>
      </c>
      <c r="G99" s="14"/>
      <c r="H99" s="11">
        <f t="shared" ca="1" si="13"/>
        <v>4262.2799999999943</v>
      </c>
      <c r="I99" s="40"/>
      <c r="J99" s="13">
        <f t="shared" ca="1" si="11"/>
        <v>155.72399999999999</v>
      </c>
      <c r="K99" s="13">
        <f ca="1">Table42[[#This Row],[Weekly Cashout (-Fees)]]*4</f>
        <v>622.89599999999996</v>
      </c>
    </row>
    <row r="100" spans="1:11" ht="15.75" customHeight="1" x14ac:dyDescent="0.25">
      <c r="A100" s="9">
        <f t="shared" ca="1" si="9"/>
        <v>45165</v>
      </c>
      <c r="B100" s="10">
        <f t="shared" si="8"/>
        <v>97</v>
      </c>
      <c r="C100" s="11">
        <f t="shared" ca="1" si="12"/>
        <v>4262</v>
      </c>
      <c r="D100" s="11" t="str">
        <f ca="1">IF(WEEKDAY(Table42[[#This Row],[Date]],2)&lt;=5,C100*$I$4,"")</f>
        <v/>
      </c>
      <c r="E100" s="11" t="str">
        <f ca="1">IF(AND(SUM($D$4:D100)-SUM($E$4:E99)&gt;=$K$2,WEEKDAY(Table42[[#This Row],[Date]],2)=5),SUM($D$4:D100)-SUM($F$4:F99),"")</f>
        <v/>
      </c>
      <c r="F100" s="11" t="str">
        <f t="shared" ca="1" si="10"/>
        <v/>
      </c>
      <c r="G100" s="14"/>
      <c r="H100" s="11">
        <f t="shared" ca="1" si="13"/>
        <v>4262.2799999999943</v>
      </c>
      <c r="I100" s="40"/>
      <c r="J100" s="13">
        <f t="shared" ca="1" si="11"/>
        <v>155.72399999999999</v>
      </c>
      <c r="K100" s="13">
        <f ca="1">Table42[[#This Row],[Weekly Cashout (-Fees)]]*4</f>
        <v>622.89599999999996</v>
      </c>
    </row>
    <row r="101" spans="1:11" ht="15.75" customHeight="1" x14ac:dyDescent="0.25">
      <c r="A101" s="9">
        <f t="shared" ca="1" si="9"/>
        <v>45166</v>
      </c>
      <c r="B101" s="10">
        <f t="shared" si="8"/>
        <v>98</v>
      </c>
      <c r="C101" s="11">
        <f t="shared" ca="1" si="12"/>
        <v>4262</v>
      </c>
      <c r="D101" s="11">
        <f ca="1">IF(WEEKDAY(Table42[[#This Row],[Date]],2)&lt;=5,C101*$I$4,"")</f>
        <v>34.096000000000004</v>
      </c>
      <c r="E101" s="11" t="str">
        <f ca="1">IF(AND(SUM($D$4:D101)-SUM($E$4:E100)&gt;=$K$2,WEEKDAY(Table42[[#This Row],[Date]],2)=5),SUM($D$4:D101)-SUM($F$4:F100),"")</f>
        <v/>
      </c>
      <c r="F101" s="11" t="str">
        <f t="shared" ca="1" si="10"/>
        <v/>
      </c>
      <c r="G101" s="14"/>
      <c r="H101" s="11">
        <f t="shared" ca="1" si="13"/>
        <v>4296.3759999999947</v>
      </c>
      <c r="I101" s="40"/>
      <c r="J101" s="13">
        <f t="shared" ca="1" si="11"/>
        <v>161.95600000000002</v>
      </c>
      <c r="K101" s="13">
        <f ca="1">Table42[[#This Row],[Weekly Cashout (-Fees)]]*4</f>
        <v>647.82400000000007</v>
      </c>
    </row>
    <row r="102" spans="1:11" ht="15.75" customHeight="1" x14ac:dyDescent="0.25">
      <c r="A102" s="9">
        <f t="shared" ca="1" si="9"/>
        <v>45167</v>
      </c>
      <c r="B102" s="10">
        <f t="shared" si="8"/>
        <v>99</v>
      </c>
      <c r="C102" s="11">
        <f t="shared" ca="1" si="12"/>
        <v>4262</v>
      </c>
      <c r="D102" s="11">
        <f ca="1">IF(WEEKDAY(Table42[[#This Row],[Date]],2)&lt;=5,C102*$I$4,"")</f>
        <v>34.096000000000004</v>
      </c>
      <c r="E102" s="11" t="str">
        <f ca="1">IF(AND(SUM($D$4:D102)-SUM($E$4:E101)&gt;=$K$2,WEEKDAY(Table42[[#This Row],[Date]],2)=5),SUM($D$4:D102)-SUM($F$4:F101),"")</f>
        <v/>
      </c>
      <c r="F102" s="11" t="str">
        <f t="shared" ca="1" si="10"/>
        <v/>
      </c>
      <c r="G102" s="14"/>
      <c r="H102" s="11">
        <f t="shared" ca="1" si="13"/>
        <v>4330.4719999999943</v>
      </c>
      <c r="I102" s="40"/>
      <c r="J102" s="13">
        <f t="shared" ca="1" si="11"/>
        <v>161.95600000000002</v>
      </c>
      <c r="K102" s="13">
        <f ca="1">Table42[[#This Row],[Weekly Cashout (-Fees)]]*4</f>
        <v>647.82400000000007</v>
      </c>
    </row>
    <row r="103" spans="1:11" ht="15.75" customHeight="1" x14ac:dyDescent="0.25">
      <c r="A103" s="9">
        <f t="shared" ca="1" si="9"/>
        <v>45168</v>
      </c>
      <c r="B103" s="10">
        <f t="shared" si="8"/>
        <v>100</v>
      </c>
      <c r="C103" s="11">
        <f t="shared" ca="1" si="12"/>
        <v>4262</v>
      </c>
      <c r="D103" s="11">
        <f ca="1">IF(WEEKDAY(Table42[[#This Row],[Date]],2)&lt;=5,C103*$I$4,"")</f>
        <v>34.096000000000004</v>
      </c>
      <c r="E103" s="11" t="str">
        <f ca="1">IF(AND(SUM($D$4:D103)-SUM($E$4:E102)&gt;=$K$2,WEEKDAY(Table42[[#This Row],[Date]],2)=5),SUM($D$4:D103)-SUM($F$4:F102),"")</f>
        <v/>
      </c>
      <c r="F103" s="11" t="str">
        <f t="shared" ca="1" si="10"/>
        <v/>
      </c>
      <c r="G103" s="14"/>
      <c r="H103" s="11">
        <f t="shared" ca="1" si="13"/>
        <v>4364.5679999999938</v>
      </c>
      <c r="I103" s="40"/>
      <c r="J103" s="13">
        <f t="shared" ca="1" si="11"/>
        <v>161.95600000000002</v>
      </c>
      <c r="K103" s="13">
        <f ca="1">Table42[[#This Row],[Weekly Cashout (-Fees)]]*4</f>
        <v>647.82400000000007</v>
      </c>
    </row>
    <row r="104" spans="1:11" ht="15.75" customHeight="1" x14ac:dyDescent="0.25">
      <c r="A104" s="9">
        <f t="shared" ca="1" si="9"/>
        <v>45169</v>
      </c>
      <c r="B104" s="10">
        <f t="shared" si="8"/>
        <v>101</v>
      </c>
      <c r="C104" s="11">
        <f t="shared" ca="1" si="12"/>
        <v>4262</v>
      </c>
      <c r="D104" s="11">
        <f ca="1">IF(WEEKDAY(Table42[[#This Row],[Date]],2)&lt;=5,C104*$I$4,"")</f>
        <v>34.096000000000004</v>
      </c>
      <c r="E104" s="11" t="str">
        <f ca="1">IF(AND(SUM($D$4:D104)-SUM($E$4:E103)&gt;=$K$2,WEEKDAY(Table42[[#This Row],[Date]],2)=5),SUM($D$4:D104)-SUM($F$4:F103),"")</f>
        <v/>
      </c>
      <c r="F104" s="11" t="str">
        <f t="shared" ca="1" si="10"/>
        <v/>
      </c>
      <c r="G104" s="14"/>
      <c r="H104" s="11">
        <f t="shared" ca="1" si="13"/>
        <v>4398.6639999999934</v>
      </c>
      <c r="I104" s="40"/>
      <c r="J104" s="13">
        <f t="shared" ca="1" si="11"/>
        <v>161.95600000000002</v>
      </c>
      <c r="K104" s="13">
        <f ca="1">Table42[[#This Row],[Weekly Cashout (-Fees)]]*4</f>
        <v>647.82400000000007</v>
      </c>
    </row>
    <row r="105" spans="1:11" ht="15.75" customHeight="1" x14ac:dyDescent="0.25">
      <c r="A105" s="9">
        <f t="shared" ca="1" si="9"/>
        <v>45170</v>
      </c>
      <c r="B105" s="10">
        <f t="shared" si="8"/>
        <v>102</v>
      </c>
      <c r="C105" s="11">
        <f t="shared" ca="1" si="12"/>
        <v>4262</v>
      </c>
      <c r="D105" s="11">
        <f ca="1">IF(WEEKDAY(Table42[[#This Row],[Date]],2)&lt;=5,C105*$I$4,"")</f>
        <v>34.096000000000004</v>
      </c>
      <c r="E105" s="11">
        <f ca="1">IF(AND(SUM($D$4:D105)-SUM($E$4:E104)&gt;=$K$2,WEEKDAY(Table42[[#This Row],[Date]],2)=5),SUM($D$4:D105)-SUM($F$4:F104),"")</f>
        <v>170.75999999999954</v>
      </c>
      <c r="F105" s="11">
        <f t="shared" ca="1" si="10"/>
        <v>170</v>
      </c>
      <c r="G105" s="14"/>
      <c r="H105" s="11">
        <f t="shared" ca="1" si="13"/>
        <v>4432.7599999999929</v>
      </c>
      <c r="I105" s="40"/>
      <c r="J105" s="13">
        <f t="shared" ca="1" si="11"/>
        <v>161.95600000000002</v>
      </c>
      <c r="K105" s="13">
        <f ca="1">Table42[[#This Row],[Weekly Cashout (-Fees)]]*4</f>
        <v>647.82400000000007</v>
      </c>
    </row>
    <row r="106" spans="1:11" ht="15.75" customHeight="1" x14ac:dyDescent="0.25">
      <c r="A106" s="9">
        <f t="shared" ca="1" si="9"/>
        <v>45171</v>
      </c>
      <c r="B106" s="10">
        <f t="shared" si="8"/>
        <v>103</v>
      </c>
      <c r="C106" s="11">
        <f t="shared" ca="1" si="12"/>
        <v>4432</v>
      </c>
      <c r="D106" s="11" t="str">
        <f ca="1">IF(WEEKDAY(Table42[[#This Row],[Date]],2)&lt;=5,C106*$I$4,"")</f>
        <v/>
      </c>
      <c r="E106" s="11" t="str">
        <f ca="1">IF(AND(SUM($D$4:D106)-SUM($E$4:E105)&gt;=$K$2,WEEKDAY(Table42[[#This Row],[Date]],2)=5),SUM($D$4:D106)-SUM($F$4:F105),"")</f>
        <v/>
      </c>
      <c r="F106" s="11" t="str">
        <f t="shared" ca="1" si="10"/>
        <v/>
      </c>
      <c r="G106" s="14"/>
      <c r="H106" s="11">
        <f t="shared" ca="1" si="13"/>
        <v>4432.7599999999929</v>
      </c>
      <c r="I106" s="40"/>
      <c r="J106" s="13">
        <f t="shared" ca="1" si="11"/>
        <v>161.95600000000002</v>
      </c>
      <c r="K106" s="13">
        <f ca="1">Table42[[#This Row],[Weekly Cashout (-Fees)]]*4</f>
        <v>647.82400000000007</v>
      </c>
    </row>
    <row r="107" spans="1:11" ht="15.75" customHeight="1" x14ac:dyDescent="0.25">
      <c r="A107" s="9">
        <f t="shared" ca="1" si="9"/>
        <v>45172</v>
      </c>
      <c r="B107" s="10">
        <f t="shared" si="8"/>
        <v>104</v>
      </c>
      <c r="C107" s="11">
        <f t="shared" ca="1" si="12"/>
        <v>4432</v>
      </c>
      <c r="D107" s="11" t="str">
        <f ca="1">IF(WEEKDAY(Table42[[#This Row],[Date]],2)&lt;=5,C107*$I$4,"")</f>
        <v/>
      </c>
      <c r="E107" s="11" t="str">
        <f ca="1">IF(AND(SUM($D$4:D107)-SUM($E$4:E106)&gt;=$K$2,WEEKDAY(Table42[[#This Row],[Date]],2)=5),SUM($D$4:D107)-SUM($F$4:F106),"")</f>
        <v/>
      </c>
      <c r="F107" s="11" t="str">
        <f t="shared" ca="1" si="10"/>
        <v/>
      </c>
      <c r="G107" s="14"/>
      <c r="H107" s="11">
        <f t="shared" ca="1" si="13"/>
        <v>4432.7599999999929</v>
      </c>
      <c r="I107" s="40"/>
      <c r="J107" s="13">
        <f t="shared" ca="1" si="11"/>
        <v>161.95600000000002</v>
      </c>
      <c r="K107" s="13">
        <f ca="1">Table42[[#This Row],[Weekly Cashout (-Fees)]]*4</f>
        <v>647.82400000000007</v>
      </c>
    </row>
    <row r="108" spans="1:11" ht="15.75" customHeight="1" x14ac:dyDescent="0.25">
      <c r="A108" s="9">
        <f t="shared" ca="1" si="9"/>
        <v>45173</v>
      </c>
      <c r="B108" s="10">
        <f t="shared" si="8"/>
        <v>105</v>
      </c>
      <c r="C108" s="11">
        <f t="shared" ca="1" si="12"/>
        <v>4432</v>
      </c>
      <c r="D108" s="11">
        <f ca="1">IF(WEEKDAY(Table42[[#This Row],[Date]],2)&lt;=5,C108*$I$4,"")</f>
        <v>35.456000000000003</v>
      </c>
      <c r="E108" s="11" t="str">
        <f ca="1">IF(AND(SUM($D$4:D108)-SUM($E$4:E107)&gt;=$K$2,WEEKDAY(Table42[[#This Row],[Date]],2)=5),SUM($D$4:D108)-SUM($F$4:F107),"")</f>
        <v/>
      </c>
      <c r="F108" s="11" t="str">
        <f t="shared" ca="1" si="10"/>
        <v/>
      </c>
      <c r="G108" s="14"/>
      <c r="H108" s="11">
        <f t="shared" ca="1" si="13"/>
        <v>4468.2159999999931</v>
      </c>
      <c r="I108" s="40"/>
      <c r="J108" s="13">
        <f t="shared" ca="1" si="11"/>
        <v>168.41600000000003</v>
      </c>
      <c r="K108" s="13">
        <f ca="1">Table42[[#This Row],[Weekly Cashout (-Fees)]]*4</f>
        <v>673.6640000000001</v>
      </c>
    </row>
    <row r="109" spans="1:11" ht="15.75" customHeight="1" x14ac:dyDescent="0.25">
      <c r="A109" s="9">
        <f t="shared" ca="1" si="9"/>
        <v>45174</v>
      </c>
      <c r="B109" s="10">
        <f t="shared" si="8"/>
        <v>106</v>
      </c>
      <c r="C109" s="11">
        <f t="shared" ca="1" si="12"/>
        <v>4432</v>
      </c>
      <c r="D109" s="11">
        <f ca="1">IF(WEEKDAY(Table42[[#This Row],[Date]],2)&lt;=5,C109*$I$4,"")</f>
        <v>35.456000000000003</v>
      </c>
      <c r="E109" s="11" t="str">
        <f ca="1">IF(AND(SUM($D$4:D109)-SUM($E$4:E108)&gt;=$K$2,WEEKDAY(Table42[[#This Row],[Date]],2)=5),SUM($D$4:D109)-SUM($F$4:F108),"")</f>
        <v/>
      </c>
      <c r="F109" s="11" t="str">
        <f t="shared" ca="1" si="10"/>
        <v/>
      </c>
      <c r="G109" s="14"/>
      <c r="H109" s="11">
        <f t="shared" ca="1" si="13"/>
        <v>4503.6719999999932</v>
      </c>
      <c r="I109" s="40"/>
      <c r="J109" s="13">
        <f t="shared" ca="1" si="11"/>
        <v>168.41600000000003</v>
      </c>
      <c r="K109" s="13">
        <f ca="1">Table42[[#This Row],[Weekly Cashout (-Fees)]]*4</f>
        <v>673.6640000000001</v>
      </c>
    </row>
    <row r="110" spans="1:11" ht="15.75" customHeight="1" x14ac:dyDescent="0.25">
      <c r="A110" s="9">
        <f t="shared" ca="1" si="9"/>
        <v>45175</v>
      </c>
      <c r="B110" s="10">
        <f t="shared" si="8"/>
        <v>107</v>
      </c>
      <c r="C110" s="11">
        <f t="shared" ca="1" si="12"/>
        <v>4432</v>
      </c>
      <c r="D110" s="11">
        <f ca="1">IF(WEEKDAY(Table42[[#This Row],[Date]],2)&lt;=5,C110*$I$4,"")</f>
        <v>35.456000000000003</v>
      </c>
      <c r="E110" s="11" t="str">
        <f ca="1">IF(AND(SUM($D$4:D110)-SUM($E$4:E109)&gt;=$K$2,WEEKDAY(Table42[[#This Row],[Date]],2)=5),SUM($D$4:D110)-SUM($F$4:F109),"")</f>
        <v/>
      </c>
      <c r="F110" s="11" t="str">
        <f t="shared" ca="1" si="10"/>
        <v/>
      </c>
      <c r="G110" s="14"/>
      <c r="H110" s="11">
        <f t="shared" ca="1" si="13"/>
        <v>4539.1279999999933</v>
      </c>
      <c r="I110" s="40"/>
      <c r="J110" s="13">
        <f t="shared" ca="1" si="11"/>
        <v>168.41600000000003</v>
      </c>
      <c r="K110" s="13">
        <f ca="1">Table42[[#This Row],[Weekly Cashout (-Fees)]]*4</f>
        <v>673.6640000000001</v>
      </c>
    </row>
    <row r="111" spans="1:11" ht="15.75" customHeight="1" x14ac:dyDescent="0.25">
      <c r="A111" s="9">
        <f t="shared" ca="1" si="9"/>
        <v>45176</v>
      </c>
      <c r="B111" s="10">
        <f t="shared" si="8"/>
        <v>108</v>
      </c>
      <c r="C111" s="11">
        <f t="shared" ca="1" si="12"/>
        <v>4432</v>
      </c>
      <c r="D111" s="11">
        <f ca="1">IF(WEEKDAY(Table42[[#This Row],[Date]],2)&lt;=5,C111*$I$4,"")</f>
        <v>35.456000000000003</v>
      </c>
      <c r="E111" s="11" t="str">
        <f ca="1">IF(AND(SUM($D$4:D111)-SUM($E$4:E110)&gt;=$K$2,WEEKDAY(Table42[[#This Row],[Date]],2)=5),SUM($D$4:D111)-SUM($F$4:F110),"")</f>
        <v/>
      </c>
      <c r="F111" s="11" t="str">
        <f t="shared" ca="1" si="10"/>
        <v/>
      </c>
      <c r="G111" s="14"/>
      <c r="H111" s="11">
        <f t="shared" ca="1" si="13"/>
        <v>4574.5839999999935</v>
      </c>
      <c r="I111" s="40"/>
      <c r="J111" s="13">
        <f t="shared" ca="1" si="11"/>
        <v>168.41600000000003</v>
      </c>
      <c r="K111" s="13">
        <f ca="1">Table42[[#This Row],[Weekly Cashout (-Fees)]]*4</f>
        <v>673.6640000000001</v>
      </c>
    </row>
    <row r="112" spans="1:11" ht="15.75" customHeight="1" x14ac:dyDescent="0.25">
      <c r="A112" s="9">
        <f t="shared" ca="1" si="9"/>
        <v>45177</v>
      </c>
      <c r="B112" s="10">
        <f t="shared" si="8"/>
        <v>109</v>
      </c>
      <c r="C112" s="11">
        <f t="shared" ca="1" si="12"/>
        <v>4432</v>
      </c>
      <c r="D112" s="11">
        <f ca="1">IF(WEEKDAY(Table42[[#This Row],[Date]],2)&lt;=5,C112*$I$4,"")</f>
        <v>35.456000000000003</v>
      </c>
      <c r="E112" s="11">
        <f ca="1">IF(AND(SUM($D$4:D112)-SUM($E$4:E111)&gt;=$K$2,WEEKDAY(Table42[[#This Row],[Date]],2)=5),SUM($D$4:D112)-SUM($F$4:F111),"")</f>
        <v>178.03999999999951</v>
      </c>
      <c r="F112" s="11">
        <f t="shared" ca="1" si="10"/>
        <v>178</v>
      </c>
      <c r="G112" s="14"/>
      <c r="H112" s="11">
        <f t="shared" ca="1" si="13"/>
        <v>4610.0399999999936</v>
      </c>
      <c r="I112" s="40"/>
      <c r="J112" s="13">
        <f t="shared" ca="1" si="11"/>
        <v>168.41600000000003</v>
      </c>
      <c r="K112" s="13">
        <f ca="1">Table42[[#This Row],[Weekly Cashout (-Fees)]]*4</f>
        <v>673.6640000000001</v>
      </c>
    </row>
    <row r="113" spans="1:11" ht="15.75" customHeight="1" x14ac:dyDescent="0.25">
      <c r="A113" s="9">
        <f t="shared" ca="1" si="9"/>
        <v>45178</v>
      </c>
      <c r="B113" s="10">
        <f t="shared" si="8"/>
        <v>110</v>
      </c>
      <c r="C113" s="11">
        <f t="shared" ca="1" si="12"/>
        <v>4610</v>
      </c>
      <c r="D113" s="11" t="str">
        <f ca="1">IF(WEEKDAY(Table42[[#This Row],[Date]],2)&lt;=5,C113*$I$4,"")</f>
        <v/>
      </c>
      <c r="E113" s="11" t="str">
        <f ca="1">IF(AND(SUM($D$4:D113)-SUM($E$4:E112)&gt;=$K$2,WEEKDAY(Table42[[#This Row],[Date]],2)=5),SUM($D$4:D113)-SUM($F$4:F112),"")</f>
        <v/>
      </c>
      <c r="F113" s="11" t="str">
        <f t="shared" ca="1" si="10"/>
        <v/>
      </c>
      <c r="G113" s="14"/>
      <c r="H113" s="11">
        <f t="shared" ca="1" si="13"/>
        <v>4610.0399999999936</v>
      </c>
      <c r="I113" s="40"/>
      <c r="J113" s="13">
        <f t="shared" ca="1" si="11"/>
        <v>168.41600000000003</v>
      </c>
      <c r="K113" s="13">
        <f ca="1">Table42[[#This Row],[Weekly Cashout (-Fees)]]*4</f>
        <v>673.6640000000001</v>
      </c>
    </row>
    <row r="114" spans="1:11" ht="15.75" customHeight="1" x14ac:dyDescent="0.25">
      <c r="A114" s="9">
        <f t="shared" ca="1" si="9"/>
        <v>45179</v>
      </c>
      <c r="B114" s="10">
        <f t="shared" si="8"/>
        <v>111</v>
      </c>
      <c r="C114" s="11">
        <f t="shared" ca="1" si="12"/>
        <v>4610</v>
      </c>
      <c r="D114" s="11" t="str">
        <f ca="1">IF(WEEKDAY(Table42[[#This Row],[Date]],2)&lt;=5,C114*$I$4,"")</f>
        <v/>
      </c>
      <c r="E114" s="11" t="str">
        <f ca="1">IF(AND(SUM($D$4:D114)-SUM($E$4:E113)&gt;=$K$2,WEEKDAY(Table42[[#This Row],[Date]],2)=5),SUM($D$4:D114)-SUM($F$4:F113),"")</f>
        <v/>
      </c>
      <c r="F114" s="11" t="str">
        <f t="shared" ca="1" si="10"/>
        <v/>
      </c>
      <c r="G114" s="14"/>
      <c r="H114" s="11">
        <f t="shared" ca="1" si="13"/>
        <v>4610.0399999999936</v>
      </c>
      <c r="I114" s="40"/>
      <c r="J114" s="13">
        <f t="shared" ca="1" si="11"/>
        <v>168.41600000000003</v>
      </c>
      <c r="K114" s="13">
        <f ca="1">Table42[[#This Row],[Weekly Cashout (-Fees)]]*4</f>
        <v>673.6640000000001</v>
      </c>
    </row>
    <row r="115" spans="1:11" ht="15.75" customHeight="1" x14ac:dyDescent="0.25">
      <c r="A115" s="9">
        <f t="shared" ca="1" si="9"/>
        <v>45180</v>
      </c>
      <c r="B115" s="10">
        <f t="shared" si="8"/>
        <v>112</v>
      </c>
      <c r="C115" s="11">
        <f t="shared" ca="1" si="12"/>
        <v>4610</v>
      </c>
      <c r="D115" s="11">
        <f ca="1">IF(WEEKDAY(Table42[[#This Row],[Date]],2)&lt;=5,C115*$I$4,"")</f>
        <v>36.880000000000003</v>
      </c>
      <c r="E115" s="11" t="str">
        <f ca="1">IF(AND(SUM($D$4:D115)-SUM($E$4:E114)&gt;=$K$2,WEEKDAY(Table42[[#This Row],[Date]],2)=5),SUM($D$4:D115)-SUM($F$4:F114),"")</f>
        <v/>
      </c>
      <c r="F115" s="11" t="str">
        <f t="shared" ca="1" si="10"/>
        <v/>
      </c>
      <c r="G115" s="14"/>
      <c r="H115" s="11">
        <f t="shared" ca="1" si="13"/>
        <v>4646.9199999999937</v>
      </c>
      <c r="I115" s="40"/>
      <c r="J115" s="13">
        <f t="shared" ca="1" si="11"/>
        <v>175.18</v>
      </c>
      <c r="K115" s="13">
        <f ca="1">Table42[[#This Row],[Weekly Cashout (-Fees)]]*4</f>
        <v>700.72</v>
      </c>
    </row>
    <row r="116" spans="1:11" ht="15.75" customHeight="1" x14ac:dyDescent="0.25">
      <c r="A116" s="9">
        <f t="shared" ca="1" si="9"/>
        <v>45181</v>
      </c>
      <c r="B116" s="10">
        <f t="shared" si="8"/>
        <v>113</v>
      </c>
      <c r="C116" s="11">
        <f t="shared" ca="1" si="12"/>
        <v>4610</v>
      </c>
      <c r="D116" s="11">
        <f ca="1">IF(WEEKDAY(Table42[[#This Row],[Date]],2)&lt;=5,C116*$I$4,"")</f>
        <v>36.880000000000003</v>
      </c>
      <c r="E116" s="11" t="str">
        <f ca="1">IF(AND(SUM($D$4:D116)-SUM($E$4:E115)&gt;=$K$2,WEEKDAY(Table42[[#This Row],[Date]],2)=5),SUM($D$4:D116)-SUM($F$4:F115),"")</f>
        <v/>
      </c>
      <c r="F116" s="11" t="str">
        <f t="shared" ca="1" si="10"/>
        <v/>
      </c>
      <c r="G116" s="14"/>
      <c r="H116" s="11">
        <f t="shared" ca="1" si="13"/>
        <v>4683.7999999999938</v>
      </c>
      <c r="I116" s="40"/>
      <c r="J116" s="13">
        <f t="shared" ca="1" si="11"/>
        <v>175.18</v>
      </c>
      <c r="K116" s="13">
        <f ca="1">Table42[[#This Row],[Weekly Cashout (-Fees)]]*4</f>
        <v>700.72</v>
      </c>
    </row>
    <row r="117" spans="1:11" ht="15.75" customHeight="1" x14ac:dyDescent="0.25">
      <c r="A117" s="9">
        <f t="shared" ca="1" si="9"/>
        <v>45182</v>
      </c>
      <c r="B117" s="10">
        <f t="shared" si="8"/>
        <v>114</v>
      </c>
      <c r="C117" s="11">
        <f t="shared" ca="1" si="12"/>
        <v>4610</v>
      </c>
      <c r="D117" s="11">
        <f ca="1">IF(WEEKDAY(Table42[[#This Row],[Date]],2)&lt;=5,C117*$I$4,"")</f>
        <v>36.880000000000003</v>
      </c>
      <c r="E117" s="11" t="str">
        <f ca="1">IF(AND(SUM($D$4:D117)-SUM($E$4:E116)&gt;=$K$2,WEEKDAY(Table42[[#This Row],[Date]],2)=5),SUM($D$4:D117)-SUM($F$4:F116),"")</f>
        <v/>
      </c>
      <c r="F117" s="11" t="str">
        <f t="shared" ca="1" si="10"/>
        <v/>
      </c>
      <c r="G117" s="14"/>
      <c r="H117" s="11">
        <f t="shared" ca="1" si="13"/>
        <v>4720.6799999999939</v>
      </c>
      <c r="I117" s="40"/>
      <c r="J117" s="13">
        <f t="shared" ca="1" si="11"/>
        <v>175.18</v>
      </c>
      <c r="K117" s="13">
        <f ca="1">Table42[[#This Row],[Weekly Cashout (-Fees)]]*4</f>
        <v>700.72</v>
      </c>
    </row>
    <row r="118" spans="1:11" ht="15.75" customHeight="1" x14ac:dyDescent="0.25">
      <c r="A118" s="9">
        <f t="shared" ca="1" si="9"/>
        <v>45183</v>
      </c>
      <c r="B118" s="10">
        <f t="shared" si="8"/>
        <v>115</v>
      </c>
      <c r="C118" s="11">
        <f t="shared" ca="1" si="12"/>
        <v>4610</v>
      </c>
      <c r="D118" s="11">
        <f ca="1">IF(WEEKDAY(Table42[[#This Row],[Date]],2)&lt;=5,C118*$I$4,"")</f>
        <v>36.880000000000003</v>
      </c>
      <c r="E118" s="11" t="str">
        <f ca="1">IF(AND(SUM($D$4:D118)-SUM($E$4:E117)&gt;=$K$2,WEEKDAY(Table42[[#This Row],[Date]],2)=5),SUM($D$4:D118)-SUM($F$4:F117),"")</f>
        <v/>
      </c>
      <c r="F118" s="11" t="str">
        <f t="shared" ca="1" si="10"/>
        <v/>
      </c>
      <c r="G118" s="14"/>
      <c r="H118" s="11">
        <f t="shared" ca="1" si="13"/>
        <v>4757.559999999994</v>
      </c>
      <c r="I118" s="40"/>
      <c r="J118" s="13">
        <f t="shared" ca="1" si="11"/>
        <v>175.18</v>
      </c>
      <c r="K118" s="13">
        <f ca="1">Table42[[#This Row],[Weekly Cashout (-Fees)]]*4</f>
        <v>700.72</v>
      </c>
    </row>
    <row r="119" spans="1:11" ht="15.75" customHeight="1" x14ac:dyDescent="0.25">
      <c r="A119" s="9">
        <f t="shared" ca="1" si="9"/>
        <v>45184</v>
      </c>
      <c r="B119" s="10">
        <f t="shared" si="8"/>
        <v>116</v>
      </c>
      <c r="C119" s="11">
        <f t="shared" ca="1" si="12"/>
        <v>4610</v>
      </c>
      <c r="D119" s="11">
        <f ca="1">IF(WEEKDAY(Table42[[#This Row],[Date]],2)&lt;=5,C119*$I$4,"")</f>
        <v>36.880000000000003</v>
      </c>
      <c r="E119" s="11">
        <f ca="1">IF(AND(SUM($D$4:D119)-SUM($E$4:E118)&gt;=$K$2,WEEKDAY(Table42[[#This Row],[Date]],2)=5),SUM($D$4:D119)-SUM($F$4:F118),"")</f>
        <v>184.44000000000005</v>
      </c>
      <c r="F119" s="11">
        <f t="shared" ca="1" si="10"/>
        <v>184</v>
      </c>
      <c r="G119" s="14"/>
      <c r="H119" s="11">
        <f t="shared" ca="1" si="13"/>
        <v>4794.4399999999941</v>
      </c>
      <c r="I119" s="40"/>
      <c r="J119" s="13">
        <f t="shared" ca="1" si="11"/>
        <v>175.18</v>
      </c>
      <c r="K119" s="13">
        <f ca="1">Table42[[#This Row],[Weekly Cashout (-Fees)]]*4</f>
        <v>700.72</v>
      </c>
    </row>
    <row r="120" spans="1:11" ht="15.75" customHeight="1" x14ac:dyDescent="0.25">
      <c r="A120" s="9">
        <f t="shared" ca="1" si="9"/>
        <v>45185</v>
      </c>
      <c r="B120" s="10">
        <f t="shared" si="8"/>
        <v>117</v>
      </c>
      <c r="C120" s="11">
        <f t="shared" ca="1" si="12"/>
        <v>4794</v>
      </c>
      <c r="D120" s="11" t="str">
        <f ca="1">IF(WEEKDAY(Table42[[#This Row],[Date]],2)&lt;=5,C120*$I$4,"")</f>
        <v/>
      </c>
      <c r="E120" s="11" t="str">
        <f ca="1">IF(AND(SUM($D$4:D120)-SUM($E$4:E119)&gt;=$K$2,WEEKDAY(Table42[[#This Row],[Date]],2)=5),SUM($D$4:D120)-SUM($F$4:F119),"")</f>
        <v/>
      </c>
      <c r="F120" s="11" t="str">
        <f t="shared" ca="1" si="10"/>
        <v/>
      </c>
      <c r="G120" s="14"/>
      <c r="H120" s="11">
        <f t="shared" ca="1" si="13"/>
        <v>4794.4399999999941</v>
      </c>
      <c r="I120" s="40"/>
      <c r="J120" s="13">
        <f t="shared" ca="1" si="11"/>
        <v>175.18</v>
      </c>
      <c r="K120" s="13">
        <f ca="1">Table42[[#This Row],[Weekly Cashout (-Fees)]]*4</f>
        <v>700.72</v>
      </c>
    </row>
    <row r="121" spans="1:11" ht="15.75" customHeight="1" x14ac:dyDescent="0.25">
      <c r="A121" s="9">
        <f t="shared" ca="1" si="9"/>
        <v>45186</v>
      </c>
      <c r="B121" s="10">
        <f t="shared" si="8"/>
        <v>118</v>
      </c>
      <c r="C121" s="11">
        <f t="shared" ca="1" si="12"/>
        <v>4794</v>
      </c>
      <c r="D121" s="11" t="str">
        <f ca="1">IF(WEEKDAY(Table42[[#This Row],[Date]],2)&lt;=5,C121*$I$4,"")</f>
        <v/>
      </c>
      <c r="E121" s="11" t="str">
        <f ca="1">IF(AND(SUM($D$4:D121)-SUM($E$4:E120)&gt;=$K$2,WEEKDAY(Table42[[#This Row],[Date]],2)=5),SUM($D$4:D121)-SUM($F$4:F120),"")</f>
        <v/>
      </c>
      <c r="F121" s="11" t="str">
        <f t="shared" ca="1" si="10"/>
        <v/>
      </c>
      <c r="G121" s="14"/>
      <c r="H121" s="11">
        <f t="shared" ca="1" si="13"/>
        <v>4794.4399999999941</v>
      </c>
      <c r="I121" s="40"/>
      <c r="J121" s="13">
        <f t="shared" ca="1" si="11"/>
        <v>175.18</v>
      </c>
      <c r="K121" s="13">
        <f ca="1">Table42[[#This Row],[Weekly Cashout (-Fees)]]*4</f>
        <v>700.72</v>
      </c>
    </row>
    <row r="122" spans="1:11" ht="15.75" customHeight="1" x14ac:dyDescent="0.25">
      <c r="A122" s="9">
        <f t="shared" ca="1" si="9"/>
        <v>45187</v>
      </c>
      <c r="B122" s="10">
        <f t="shared" si="8"/>
        <v>119</v>
      </c>
      <c r="C122" s="11">
        <f t="shared" ca="1" si="12"/>
        <v>4794</v>
      </c>
      <c r="D122" s="11">
        <f ca="1">IF(WEEKDAY(Table42[[#This Row],[Date]],2)&lt;=5,C122*$I$4,"")</f>
        <v>38.352000000000004</v>
      </c>
      <c r="E122" s="11" t="str">
        <f ca="1">IF(AND(SUM($D$4:D122)-SUM($E$4:E121)&gt;=$K$2,WEEKDAY(Table42[[#This Row],[Date]],2)=5),SUM($D$4:D122)-SUM($F$4:F121),"")</f>
        <v/>
      </c>
      <c r="F122" s="11" t="str">
        <f t="shared" ca="1" si="10"/>
        <v/>
      </c>
      <c r="G122" s="14"/>
      <c r="H122" s="11">
        <f t="shared" ca="1" si="13"/>
        <v>4832.791999999994</v>
      </c>
      <c r="I122" s="40"/>
      <c r="J122" s="13">
        <f t="shared" ca="1" si="11"/>
        <v>182.17200000000003</v>
      </c>
      <c r="K122" s="13">
        <f ca="1">Table42[[#This Row],[Weekly Cashout (-Fees)]]*4</f>
        <v>728.6880000000001</v>
      </c>
    </row>
    <row r="123" spans="1:11" ht="15.75" customHeight="1" x14ac:dyDescent="0.25">
      <c r="A123" s="9">
        <f t="shared" ca="1" si="9"/>
        <v>45188</v>
      </c>
      <c r="B123" s="10">
        <f t="shared" si="8"/>
        <v>120</v>
      </c>
      <c r="C123" s="11">
        <f t="shared" ca="1" si="12"/>
        <v>4794</v>
      </c>
      <c r="D123" s="11">
        <f ca="1">IF(WEEKDAY(Table42[[#This Row],[Date]],2)&lt;=5,C123*$I$4,"")</f>
        <v>38.352000000000004</v>
      </c>
      <c r="E123" s="11" t="str">
        <f ca="1">IF(AND(SUM($D$4:D123)-SUM($E$4:E122)&gt;=$K$2,WEEKDAY(Table42[[#This Row],[Date]],2)=5),SUM($D$4:D123)-SUM($F$4:F122),"")</f>
        <v/>
      </c>
      <c r="F123" s="11" t="str">
        <f t="shared" ca="1" si="10"/>
        <v/>
      </c>
      <c r="G123" s="14"/>
      <c r="H123" s="11">
        <f t="shared" ca="1" si="13"/>
        <v>4871.1439999999939</v>
      </c>
      <c r="I123" s="40"/>
      <c r="J123" s="13">
        <f t="shared" ca="1" si="11"/>
        <v>182.17200000000003</v>
      </c>
      <c r="K123" s="13">
        <f ca="1">Table42[[#This Row],[Weekly Cashout (-Fees)]]*4</f>
        <v>728.6880000000001</v>
      </c>
    </row>
    <row r="124" spans="1:11" ht="15.75" customHeight="1" x14ac:dyDescent="0.25">
      <c r="A124" s="9">
        <f t="shared" ca="1" si="9"/>
        <v>45189</v>
      </c>
      <c r="B124" s="10">
        <f t="shared" si="8"/>
        <v>121</v>
      </c>
      <c r="C124" s="11">
        <f t="shared" ca="1" si="12"/>
        <v>4794</v>
      </c>
      <c r="D124" s="11">
        <f ca="1">IF(WEEKDAY(Table42[[#This Row],[Date]],2)&lt;=5,C124*$I$4,"")</f>
        <v>38.352000000000004</v>
      </c>
      <c r="E124" s="11" t="str">
        <f ca="1">IF(AND(SUM($D$4:D124)-SUM($E$4:E123)&gt;=$K$2,WEEKDAY(Table42[[#This Row],[Date]],2)=5),SUM($D$4:D124)-SUM($F$4:F123),"")</f>
        <v/>
      </c>
      <c r="F124" s="11" t="str">
        <f t="shared" ca="1" si="10"/>
        <v/>
      </c>
      <c r="G124" s="14"/>
      <c r="H124" s="11">
        <f t="shared" ca="1" si="13"/>
        <v>4909.4959999999937</v>
      </c>
      <c r="I124" s="40"/>
      <c r="J124" s="13">
        <f t="shared" ca="1" si="11"/>
        <v>182.17200000000003</v>
      </c>
      <c r="K124" s="13">
        <f ca="1">Table42[[#This Row],[Weekly Cashout (-Fees)]]*4</f>
        <v>728.6880000000001</v>
      </c>
    </row>
    <row r="125" spans="1:11" ht="15.75" customHeight="1" x14ac:dyDescent="0.25">
      <c r="A125" s="9">
        <f t="shared" ca="1" si="9"/>
        <v>45190</v>
      </c>
      <c r="B125" s="10">
        <f t="shared" si="8"/>
        <v>122</v>
      </c>
      <c r="C125" s="11">
        <f t="shared" ca="1" si="12"/>
        <v>4794</v>
      </c>
      <c r="D125" s="11">
        <f ca="1">IF(WEEKDAY(Table42[[#This Row],[Date]],2)&lt;=5,C125*$I$4,"")</f>
        <v>38.352000000000004</v>
      </c>
      <c r="E125" s="11" t="str">
        <f ca="1">IF(AND(SUM($D$4:D125)-SUM($E$4:E124)&gt;=$K$2,WEEKDAY(Table42[[#This Row],[Date]],2)=5),SUM($D$4:D125)-SUM($F$4:F124),"")</f>
        <v/>
      </c>
      <c r="F125" s="11" t="str">
        <f t="shared" ca="1" si="10"/>
        <v/>
      </c>
      <c r="G125" s="14"/>
      <c r="H125" s="11">
        <f t="shared" ca="1" si="13"/>
        <v>4947.8479999999936</v>
      </c>
      <c r="I125" s="40"/>
      <c r="J125" s="13">
        <f t="shared" ca="1" si="11"/>
        <v>182.17200000000003</v>
      </c>
      <c r="K125" s="13">
        <f ca="1">Table42[[#This Row],[Weekly Cashout (-Fees)]]*4</f>
        <v>728.6880000000001</v>
      </c>
    </row>
    <row r="126" spans="1:11" ht="15.75" customHeight="1" x14ac:dyDescent="0.25">
      <c r="A126" s="9">
        <f t="shared" ca="1" si="9"/>
        <v>45191</v>
      </c>
      <c r="B126" s="10">
        <f t="shared" si="8"/>
        <v>123</v>
      </c>
      <c r="C126" s="11">
        <f t="shared" ca="1" si="12"/>
        <v>4794</v>
      </c>
      <c r="D126" s="11">
        <f ca="1">IF(WEEKDAY(Table42[[#This Row],[Date]],2)&lt;=5,C126*$I$4,"")</f>
        <v>38.352000000000004</v>
      </c>
      <c r="E126" s="11">
        <f ca="1">IF(AND(SUM($D$4:D126)-SUM($E$4:E125)&gt;=$K$2,WEEKDAY(Table42[[#This Row],[Date]],2)=5),SUM($D$4:D126)-SUM($F$4:F125),"")</f>
        <v>192.19999999999936</v>
      </c>
      <c r="F126" s="11">
        <f t="shared" ca="1" si="10"/>
        <v>192</v>
      </c>
      <c r="G126" s="14"/>
      <c r="H126" s="11">
        <f t="shared" ca="1" si="13"/>
        <v>4986.1999999999935</v>
      </c>
      <c r="I126" s="40"/>
      <c r="J126" s="13">
        <f t="shared" ca="1" si="11"/>
        <v>182.17200000000003</v>
      </c>
      <c r="K126" s="13">
        <f ca="1">Table42[[#This Row],[Weekly Cashout (-Fees)]]*4</f>
        <v>728.6880000000001</v>
      </c>
    </row>
    <row r="127" spans="1:11" ht="15.75" customHeight="1" x14ac:dyDescent="0.25">
      <c r="A127" s="9">
        <f t="shared" ca="1" si="9"/>
        <v>45192</v>
      </c>
      <c r="B127" s="10">
        <f t="shared" si="8"/>
        <v>124</v>
      </c>
      <c r="C127" s="11">
        <f t="shared" ca="1" si="12"/>
        <v>4986</v>
      </c>
      <c r="D127" s="11" t="str">
        <f ca="1">IF(WEEKDAY(Table42[[#This Row],[Date]],2)&lt;=5,C127*$I$4,"")</f>
        <v/>
      </c>
      <c r="E127" s="11" t="str">
        <f ca="1">IF(AND(SUM($D$4:D127)-SUM($E$4:E126)&gt;=$K$2,WEEKDAY(Table42[[#This Row],[Date]],2)=5),SUM($D$4:D127)-SUM($F$4:F126),"")</f>
        <v/>
      </c>
      <c r="F127" s="11" t="str">
        <f t="shared" ca="1" si="10"/>
        <v/>
      </c>
      <c r="G127" s="14"/>
      <c r="H127" s="11">
        <f t="shared" ca="1" si="13"/>
        <v>4986.1999999999935</v>
      </c>
      <c r="I127" s="40"/>
      <c r="J127" s="13">
        <f t="shared" ca="1" si="11"/>
        <v>182.17200000000003</v>
      </c>
      <c r="K127" s="13">
        <f ca="1">Table42[[#This Row],[Weekly Cashout (-Fees)]]*4</f>
        <v>728.6880000000001</v>
      </c>
    </row>
    <row r="128" spans="1:11" ht="15.75" customHeight="1" x14ac:dyDescent="0.25">
      <c r="A128" s="9">
        <f t="shared" ca="1" si="9"/>
        <v>45193</v>
      </c>
      <c r="B128" s="10">
        <f t="shared" si="8"/>
        <v>125</v>
      </c>
      <c r="C128" s="11">
        <f t="shared" ca="1" si="12"/>
        <v>4986</v>
      </c>
      <c r="D128" s="11" t="str">
        <f ca="1">IF(WEEKDAY(Table42[[#This Row],[Date]],2)&lt;=5,C128*$I$4,"")</f>
        <v/>
      </c>
      <c r="E128" s="11" t="str">
        <f ca="1">IF(AND(SUM($D$4:D128)-SUM($E$4:E127)&gt;=$K$2,WEEKDAY(Table42[[#This Row],[Date]],2)=5),SUM($D$4:D128)-SUM($F$4:F127),"")</f>
        <v/>
      </c>
      <c r="F128" s="11" t="str">
        <f t="shared" ca="1" si="10"/>
        <v/>
      </c>
      <c r="G128" s="14"/>
      <c r="H128" s="11">
        <f t="shared" ca="1" si="13"/>
        <v>4986.1999999999935</v>
      </c>
      <c r="I128" s="40"/>
      <c r="J128" s="13">
        <f t="shared" ca="1" si="11"/>
        <v>182.17200000000003</v>
      </c>
      <c r="K128" s="13">
        <f ca="1">Table42[[#This Row],[Weekly Cashout (-Fees)]]*4</f>
        <v>728.6880000000001</v>
      </c>
    </row>
    <row r="129" spans="1:11" ht="15.75" customHeight="1" x14ac:dyDescent="0.25">
      <c r="A129" s="9">
        <f t="shared" ca="1" si="9"/>
        <v>45194</v>
      </c>
      <c r="B129" s="10">
        <f t="shared" si="8"/>
        <v>126</v>
      </c>
      <c r="C129" s="11">
        <f t="shared" ca="1" si="12"/>
        <v>4986</v>
      </c>
      <c r="D129" s="11">
        <f ca="1">IF(WEEKDAY(Table42[[#This Row],[Date]],2)&lt;=5,C129*$I$4,"")</f>
        <v>39.887999999999998</v>
      </c>
      <c r="E129" s="11" t="str">
        <f ca="1">IF(AND(SUM($D$4:D129)-SUM($E$4:E128)&gt;=$K$2,WEEKDAY(Table42[[#This Row],[Date]],2)=5),SUM($D$4:D129)-SUM($F$4:F128),"")</f>
        <v/>
      </c>
      <c r="F129" s="11" t="str">
        <f t="shared" ca="1" si="10"/>
        <v/>
      </c>
      <c r="G129" s="14"/>
      <c r="H129" s="11">
        <f t="shared" ca="1" si="13"/>
        <v>5026.0879999999934</v>
      </c>
      <c r="I129" s="40"/>
      <c r="J129" s="13">
        <f t="shared" ca="1" si="11"/>
        <v>189.46799999999999</v>
      </c>
      <c r="K129" s="13">
        <f ca="1">Table42[[#This Row],[Weekly Cashout (-Fees)]]*4</f>
        <v>757.87199999999996</v>
      </c>
    </row>
    <row r="130" spans="1:11" ht="15.75" customHeight="1" x14ac:dyDescent="0.25">
      <c r="A130" s="9">
        <f t="shared" ca="1" si="9"/>
        <v>45195</v>
      </c>
      <c r="B130" s="10">
        <f t="shared" si="8"/>
        <v>127</v>
      </c>
      <c r="C130" s="11">
        <f t="shared" ca="1" si="12"/>
        <v>4986</v>
      </c>
      <c r="D130" s="11">
        <f ca="1">IF(WEEKDAY(Table42[[#This Row],[Date]],2)&lt;=5,C130*$I$4,"")</f>
        <v>39.887999999999998</v>
      </c>
      <c r="E130" s="11" t="str">
        <f ca="1">IF(AND(SUM($D$4:D130)-SUM($E$4:E129)&gt;=$K$2,WEEKDAY(Table42[[#This Row],[Date]],2)=5),SUM($D$4:D130)-SUM($F$4:F129),"")</f>
        <v/>
      </c>
      <c r="F130" s="11" t="str">
        <f t="shared" ca="1" si="10"/>
        <v/>
      </c>
      <c r="G130" s="14"/>
      <c r="H130" s="11">
        <f t="shared" ca="1" si="13"/>
        <v>5065.9759999999933</v>
      </c>
      <c r="I130" s="40"/>
      <c r="J130" s="13">
        <f t="shared" ca="1" si="11"/>
        <v>189.46799999999999</v>
      </c>
      <c r="K130" s="13">
        <f ca="1">Table42[[#This Row],[Weekly Cashout (-Fees)]]*4</f>
        <v>757.87199999999996</v>
      </c>
    </row>
    <row r="131" spans="1:11" ht="15.75" customHeight="1" x14ac:dyDescent="0.25">
      <c r="A131" s="9">
        <f t="shared" ca="1" si="9"/>
        <v>45196</v>
      </c>
      <c r="B131" s="10">
        <f t="shared" si="8"/>
        <v>128</v>
      </c>
      <c r="C131" s="11">
        <f t="shared" ca="1" si="12"/>
        <v>4986</v>
      </c>
      <c r="D131" s="11">
        <f ca="1">IF(WEEKDAY(Table42[[#This Row],[Date]],2)&lt;=5,C131*$I$4,"")</f>
        <v>39.887999999999998</v>
      </c>
      <c r="E131" s="11" t="str">
        <f ca="1">IF(AND(SUM($D$4:D131)-SUM($E$4:E130)&gt;=$K$2,WEEKDAY(Table42[[#This Row],[Date]],2)=5),SUM($D$4:D131)-SUM($F$4:F130),"")</f>
        <v/>
      </c>
      <c r="F131" s="11" t="str">
        <f t="shared" ca="1" si="10"/>
        <v/>
      </c>
      <c r="G131" s="14"/>
      <c r="H131" s="11">
        <f t="shared" ca="1" si="13"/>
        <v>5105.8639999999932</v>
      </c>
      <c r="I131" s="40"/>
      <c r="J131" s="13">
        <f t="shared" ca="1" si="11"/>
        <v>189.46799999999999</v>
      </c>
      <c r="K131" s="13">
        <f ca="1">Table42[[#This Row],[Weekly Cashout (-Fees)]]*4</f>
        <v>757.87199999999996</v>
      </c>
    </row>
    <row r="132" spans="1:11" ht="15.75" customHeight="1" x14ac:dyDescent="0.25">
      <c r="A132" s="9">
        <f t="shared" ca="1" si="9"/>
        <v>45197</v>
      </c>
      <c r="B132" s="10">
        <f t="shared" ref="B132:B195" si="14">ROW()-3</f>
        <v>129</v>
      </c>
      <c r="C132" s="11">
        <f t="shared" ca="1" si="12"/>
        <v>4986</v>
      </c>
      <c r="D132" s="11">
        <f ca="1">IF(WEEKDAY(Table42[[#This Row],[Date]],2)&lt;=5,C132*$I$4,"")</f>
        <v>39.887999999999998</v>
      </c>
      <c r="E132" s="11" t="str">
        <f ca="1">IF(AND(SUM($D$4:D132)-SUM($E$4:E131)&gt;=$K$2,WEEKDAY(Table42[[#This Row],[Date]],2)=5),SUM($D$4:D132)-SUM($F$4:F131),"")</f>
        <v/>
      </c>
      <c r="F132" s="11" t="str">
        <f t="shared" ca="1" si="10"/>
        <v/>
      </c>
      <c r="G132" s="14"/>
      <c r="H132" s="11">
        <f t="shared" ca="1" si="13"/>
        <v>5145.7519999999931</v>
      </c>
      <c r="I132" s="40"/>
      <c r="J132" s="13">
        <f t="shared" ca="1" si="11"/>
        <v>189.46799999999999</v>
      </c>
      <c r="K132" s="13">
        <f ca="1">Table42[[#This Row],[Weekly Cashout (-Fees)]]*4</f>
        <v>757.87199999999996</v>
      </c>
    </row>
    <row r="133" spans="1:11" ht="15.75" customHeight="1" x14ac:dyDescent="0.25">
      <c r="A133" s="9">
        <f t="shared" ref="A133:A196" ca="1" si="15">A132+1</f>
        <v>45198</v>
      </c>
      <c r="B133" s="10">
        <f t="shared" si="14"/>
        <v>130</v>
      </c>
      <c r="C133" s="11">
        <f t="shared" ca="1" si="12"/>
        <v>4986</v>
      </c>
      <c r="D133" s="11">
        <f ca="1">IF(WEEKDAY(Table42[[#This Row],[Date]],2)&lt;=5,C133*$I$4,"")</f>
        <v>39.887999999999998</v>
      </c>
      <c r="E133" s="11">
        <f ca="1">IF(AND(SUM($D$4:D133)-SUM($E$4:E132)&gt;=$K$2,WEEKDAY(Table42[[#This Row],[Date]],2)=5),SUM($D$4:D133)-SUM($F$4:F132),"")</f>
        <v>199.63999999999896</v>
      </c>
      <c r="F133" s="11">
        <f t="shared" ca="1" si="10"/>
        <v>199</v>
      </c>
      <c r="G133" s="14"/>
      <c r="H133" s="11">
        <f t="shared" ca="1" si="13"/>
        <v>5185.6399999999931</v>
      </c>
      <c r="I133" s="40"/>
      <c r="J133" s="13">
        <f t="shared" ca="1" si="11"/>
        <v>189.46799999999999</v>
      </c>
      <c r="K133" s="13">
        <f ca="1">Table42[[#This Row],[Weekly Cashout (-Fees)]]*4</f>
        <v>757.87199999999996</v>
      </c>
    </row>
    <row r="134" spans="1:11" ht="15.75" customHeight="1" x14ac:dyDescent="0.25">
      <c r="A134" s="9">
        <f t="shared" ca="1" si="15"/>
        <v>45199</v>
      </c>
      <c r="B134" s="10">
        <f t="shared" si="14"/>
        <v>131</v>
      </c>
      <c r="C134" s="11">
        <f t="shared" ca="1" si="12"/>
        <v>5185</v>
      </c>
      <c r="D134" s="11" t="str">
        <f ca="1">IF(WEEKDAY(Table42[[#This Row],[Date]],2)&lt;=5,C134*$I$4,"")</f>
        <v/>
      </c>
      <c r="E134" s="11" t="str">
        <f ca="1">IF(AND(SUM($D$4:D134)-SUM($E$4:E133)&gt;=$K$2,WEEKDAY(Table42[[#This Row],[Date]],2)=5),SUM($D$4:D134)-SUM($F$4:F133),"")</f>
        <v/>
      </c>
      <c r="F134" s="11" t="str">
        <f t="shared" ref="F134:F197" ca="1" si="16">IF(E134="","",IF(E134&gt;$K$2,TRUNC(E134*100%),""))</f>
        <v/>
      </c>
      <c r="G134" s="14"/>
      <c r="H134" s="11">
        <f t="shared" ca="1" si="13"/>
        <v>5185.6399999999931</v>
      </c>
      <c r="I134" s="40"/>
      <c r="J134" s="13">
        <f t="shared" ref="J134:J197" ca="1" si="17">IF(ISNUMBER(D134),D134*5-(D134*5*0.05),J133)</f>
        <v>189.46799999999999</v>
      </c>
      <c r="K134" s="13">
        <f ca="1">Table42[[#This Row],[Weekly Cashout (-Fees)]]*4</f>
        <v>757.87199999999996</v>
      </c>
    </row>
    <row r="135" spans="1:11" ht="15.75" customHeight="1" x14ac:dyDescent="0.25">
      <c r="A135" s="9">
        <f t="shared" ca="1" si="15"/>
        <v>45200</v>
      </c>
      <c r="B135" s="10">
        <f t="shared" si="14"/>
        <v>132</v>
      </c>
      <c r="C135" s="11">
        <f t="shared" ref="C135:C198" ca="1" si="18">IF(ISNUMBER(F134),C134+F134+G134,C134+G134)</f>
        <v>5185</v>
      </c>
      <c r="D135" s="11" t="str">
        <f ca="1">IF(WEEKDAY(Table42[[#This Row],[Date]],2)&lt;=5,C135*$I$4,"")</f>
        <v/>
      </c>
      <c r="E135" s="11" t="str">
        <f ca="1">IF(AND(SUM($D$4:D135)-SUM($E$4:E134)&gt;=$K$2,WEEKDAY(Table42[[#This Row],[Date]],2)=5),SUM($D$4:D135)-SUM($F$4:F134),"")</f>
        <v/>
      </c>
      <c r="F135" s="11" t="str">
        <f t="shared" ca="1" si="16"/>
        <v/>
      </c>
      <c r="G135" s="14"/>
      <c r="H135" s="11">
        <f t="shared" ca="1" si="13"/>
        <v>5185.6399999999931</v>
      </c>
      <c r="I135" s="40"/>
      <c r="J135" s="13">
        <f t="shared" ca="1" si="17"/>
        <v>189.46799999999999</v>
      </c>
      <c r="K135" s="13">
        <f ca="1">Table42[[#This Row],[Weekly Cashout (-Fees)]]*4</f>
        <v>757.87199999999996</v>
      </c>
    </row>
    <row r="136" spans="1:11" ht="15.75" customHeight="1" x14ac:dyDescent="0.25">
      <c r="A136" s="9">
        <f t="shared" ca="1" si="15"/>
        <v>45201</v>
      </c>
      <c r="B136" s="10">
        <f t="shared" si="14"/>
        <v>133</v>
      </c>
      <c r="C136" s="11">
        <f t="shared" ca="1" si="18"/>
        <v>5185</v>
      </c>
      <c r="D136" s="11">
        <f ca="1">IF(WEEKDAY(Table42[[#This Row],[Date]],2)&lt;=5,C136*$I$4,"")</f>
        <v>41.480000000000004</v>
      </c>
      <c r="E136" s="11" t="str">
        <f ca="1">IF(AND(SUM($D$4:D136)-SUM($E$4:E135)&gt;=$K$2,WEEKDAY(Table42[[#This Row],[Date]],2)=5),SUM($D$4:D136)-SUM($F$4:F135),"")</f>
        <v/>
      </c>
      <c r="F136" s="11" t="str">
        <f t="shared" ca="1" si="16"/>
        <v/>
      </c>
      <c r="G136" s="14"/>
      <c r="H136" s="11">
        <f t="shared" ca="1" si="13"/>
        <v>5227.1199999999926</v>
      </c>
      <c r="I136" s="40"/>
      <c r="J136" s="13">
        <f t="shared" ca="1" si="17"/>
        <v>197.03000000000003</v>
      </c>
      <c r="K136" s="13">
        <f ca="1">Table42[[#This Row],[Weekly Cashout (-Fees)]]*4</f>
        <v>788.12000000000012</v>
      </c>
    </row>
    <row r="137" spans="1:11" ht="15.75" customHeight="1" x14ac:dyDescent="0.25">
      <c r="A137" s="9">
        <f t="shared" ca="1" si="15"/>
        <v>45202</v>
      </c>
      <c r="B137" s="10">
        <f t="shared" si="14"/>
        <v>134</v>
      </c>
      <c r="C137" s="11">
        <f t="shared" ca="1" si="18"/>
        <v>5185</v>
      </c>
      <c r="D137" s="11">
        <f ca="1">IF(WEEKDAY(Table42[[#This Row],[Date]],2)&lt;=5,C137*$I$4,"")</f>
        <v>41.480000000000004</v>
      </c>
      <c r="E137" s="11" t="str">
        <f ca="1">IF(AND(SUM($D$4:D137)-SUM($E$4:E136)&gt;=$K$2,WEEKDAY(Table42[[#This Row],[Date]],2)=5),SUM($D$4:D137)-SUM($F$4:F136),"")</f>
        <v/>
      </c>
      <c r="F137" s="11" t="str">
        <f t="shared" ca="1" si="16"/>
        <v/>
      </c>
      <c r="G137" s="14"/>
      <c r="H137" s="11">
        <f t="shared" ref="H137:H200" ca="1" si="19">IF(ISNUMBER(D137),H136+G137+D137,H136+G137)</f>
        <v>5268.5999999999922</v>
      </c>
      <c r="I137" s="40"/>
      <c r="J137" s="13">
        <f t="shared" ca="1" si="17"/>
        <v>197.03000000000003</v>
      </c>
      <c r="K137" s="13">
        <f ca="1">Table42[[#This Row],[Weekly Cashout (-Fees)]]*4</f>
        <v>788.12000000000012</v>
      </c>
    </row>
    <row r="138" spans="1:11" ht="15.75" customHeight="1" x14ac:dyDescent="0.25">
      <c r="A138" s="9">
        <f t="shared" ca="1" si="15"/>
        <v>45203</v>
      </c>
      <c r="B138" s="10">
        <f t="shared" si="14"/>
        <v>135</v>
      </c>
      <c r="C138" s="11">
        <f t="shared" ca="1" si="18"/>
        <v>5185</v>
      </c>
      <c r="D138" s="11">
        <f ca="1">IF(WEEKDAY(Table42[[#This Row],[Date]],2)&lt;=5,C138*$I$4,"")</f>
        <v>41.480000000000004</v>
      </c>
      <c r="E138" s="11" t="str">
        <f ca="1">IF(AND(SUM($D$4:D138)-SUM($E$4:E137)&gt;=$K$2,WEEKDAY(Table42[[#This Row],[Date]],2)=5),SUM($D$4:D138)-SUM($F$4:F137),"")</f>
        <v/>
      </c>
      <c r="F138" s="11" t="str">
        <f t="shared" ca="1" si="16"/>
        <v/>
      </c>
      <c r="G138" s="14"/>
      <c r="H138" s="11">
        <f t="shared" ca="1" si="19"/>
        <v>5310.0799999999917</v>
      </c>
      <c r="I138" s="40"/>
      <c r="J138" s="13">
        <f t="shared" ca="1" si="17"/>
        <v>197.03000000000003</v>
      </c>
      <c r="K138" s="13">
        <f ca="1">Table42[[#This Row],[Weekly Cashout (-Fees)]]*4</f>
        <v>788.12000000000012</v>
      </c>
    </row>
    <row r="139" spans="1:11" ht="15.75" customHeight="1" x14ac:dyDescent="0.25">
      <c r="A139" s="9">
        <f t="shared" ca="1" si="15"/>
        <v>45204</v>
      </c>
      <c r="B139" s="10">
        <f t="shared" si="14"/>
        <v>136</v>
      </c>
      <c r="C139" s="11">
        <f t="shared" ca="1" si="18"/>
        <v>5185</v>
      </c>
      <c r="D139" s="11">
        <f ca="1">IF(WEEKDAY(Table42[[#This Row],[Date]],2)&lt;=5,C139*$I$4,"")</f>
        <v>41.480000000000004</v>
      </c>
      <c r="E139" s="11" t="str">
        <f ca="1">IF(AND(SUM($D$4:D139)-SUM($E$4:E138)&gt;=$K$2,WEEKDAY(Table42[[#This Row],[Date]],2)=5),SUM($D$4:D139)-SUM($F$4:F138),"")</f>
        <v/>
      </c>
      <c r="F139" s="11" t="str">
        <f t="shared" ca="1" si="16"/>
        <v/>
      </c>
      <c r="G139" s="14"/>
      <c r="H139" s="11">
        <f t="shared" ca="1" si="19"/>
        <v>5351.5599999999913</v>
      </c>
      <c r="I139" s="40"/>
      <c r="J139" s="13">
        <f t="shared" ca="1" si="17"/>
        <v>197.03000000000003</v>
      </c>
      <c r="K139" s="13">
        <f ca="1">Table42[[#This Row],[Weekly Cashout (-Fees)]]*4</f>
        <v>788.12000000000012</v>
      </c>
    </row>
    <row r="140" spans="1:11" ht="15.75" customHeight="1" x14ac:dyDescent="0.25">
      <c r="A140" s="9">
        <f t="shared" ca="1" si="15"/>
        <v>45205</v>
      </c>
      <c r="B140" s="10">
        <f t="shared" si="14"/>
        <v>137</v>
      </c>
      <c r="C140" s="11">
        <f t="shared" ca="1" si="18"/>
        <v>5185</v>
      </c>
      <c r="D140" s="11">
        <f ca="1">IF(WEEKDAY(Table42[[#This Row],[Date]],2)&lt;=5,C140*$I$4,"")</f>
        <v>41.480000000000004</v>
      </c>
      <c r="E140" s="11">
        <f ca="1">IF(AND(SUM($D$4:D140)-SUM($E$4:E139)&gt;=$K$2,WEEKDAY(Table42[[#This Row],[Date]],2)=5),SUM($D$4:D140)-SUM($F$4:F139),"")</f>
        <v>208.03999999999905</v>
      </c>
      <c r="F140" s="11">
        <f t="shared" ca="1" si="16"/>
        <v>208</v>
      </c>
      <c r="G140" s="14"/>
      <c r="H140" s="11">
        <f t="shared" ca="1" si="19"/>
        <v>5393.0399999999909</v>
      </c>
      <c r="I140" s="40"/>
      <c r="J140" s="13">
        <f t="shared" ca="1" si="17"/>
        <v>197.03000000000003</v>
      </c>
      <c r="K140" s="13">
        <f ca="1">Table42[[#This Row],[Weekly Cashout (-Fees)]]*4</f>
        <v>788.12000000000012</v>
      </c>
    </row>
    <row r="141" spans="1:11" ht="15.75" customHeight="1" x14ac:dyDescent="0.25">
      <c r="A141" s="9">
        <f t="shared" ca="1" si="15"/>
        <v>45206</v>
      </c>
      <c r="B141" s="10">
        <f t="shared" si="14"/>
        <v>138</v>
      </c>
      <c r="C141" s="11">
        <f t="shared" ca="1" si="18"/>
        <v>5393</v>
      </c>
      <c r="D141" s="11" t="str">
        <f ca="1">IF(WEEKDAY(Table42[[#This Row],[Date]],2)&lt;=5,C141*$I$4,"")</f>
        <v/>
      </c>
      <c r="E141" s="11" t="str">
        <f ca="1">IF(AND(SUM($D$4:D141)-SUM($E$4:E140)&gt;=$K$2,WEEKDAY(Table42[[#This Row],[Date]],2)=5),SUM($D$4:D141)-SUM($F$4:F140),"")</f>
        <v/>
      </c>
      <c r="F141" s="11" t="str">
        <f t="shared" ca="1" si="16"/>
        <v/>
      </c>
      <c r="G141" s="14"/>
      <c r="H141" s="11">
        <f t="shared" ca="1" si="19"/>
        <v>5393.0399999999909</v>
      </c>
      <c r="I141" s="40"/>
      <c r="J141" s="13">
        <f t="shared" ca="1" si="17"/>
        <v>197.03000000000003</v>
      </c>
      <c r="K141" s="13">
        <f ca="1">Table42[[#This Row],[Weekly Cashout (-Fees)]]*4</f>
        <v>788.12000000000012</v>
      </c>
    </row>
    <row r="142" spans="1:11" ht="15.75" customHeight="1" x14ac:dyDescent="0.25">
      <c r="A142" s="9">
        <f t="shared" ca="1" si="15"/>
        <v>45207</v>
      </c>
      <c r="B142" s="10">
        <f t="shared" si="14"/>
        <v>139</v>
      </c>
      <c r="C142" s="11">
        <f t="shared" ca="1" si="18"/>
        <v>5393</v>
      </c>
      <c r="D142" s="11" t="str">
        <f ca="1">IF(WEEKDAY(Table42[[#This Row],[Date]],2)&lt;=5,C142*$I$4,"")</f>
        <v/>
      </c>
      <c r="E142" s="11" t="str">
        <f ca="1">IF(AND(SUM($D$4:D142)-SUM($E$4:E141)&gt;=$K$2,WEEKDAY(Table42[[#This Row],[Date]],2)=5),SUM($D$4:D142)-SUM($F$4:F141),"")</f>
        <v/>
      </c>
      <c r="F142" s="11" t="str">
        <f t="shared" ca="1" si="16"/>
        <v/>
      </c>
      <c r="G142" s="14"/>
      <c r="H142" s="11">
        <f t="shared" ca="1" si="19"/>
        <v>5393.0399999999909</v>
      </c>
      <c r="I142" s="40"/>
      <c r="J142" s="13">
        <f t="shared" ca="1" si="17"/>
        <v>197.03000000000003</v>
      </c>
      <c r="K142" s="13">
        <f ca="1">Table42[[#This Row],[Weekly Cashout (-Fees)]]*4</f>
        <v>788.12000000000012</v>
      </c>
    </row>
    <row r="143" spans="1:11" ht="15.75" customHeight="1" x14ac:dyDescent="0.25">
      <c r="A143" s="9">
        <f t="shared" ca="1" si="15"/>
        <v>45208</v>
      </c>
      <c r="B143" s="10">
        <f t="shared" si="14"/>
        <v>140</v>
      </c>
      <c r="C143" s="11">
        <f t="shared" ca="1" si="18"/>
        <v>5393</v>
      </c>
      <c r="D143" s="11">
        <f ca="1">IF(WEEKDAY(Table42[[#This Row],[Date]],2)&lt;=5,C143*$I$4,"")</f>
        <v>43.143999999999998</v>
      </c>
      <c r="E143" s="11" t="str">
        <f ca="1">IF(AND(SUM($D$4:D143)-SUM($E$4:E142)&gt;=$K$2,WEEKDAY(Table42[[#This Row],[Date]],2)=5),SUM($D$4:D143)-SUM($F$4:F142),"")</f>
        <v/>
      </c>
      <c r="F143" s="11" t="str">
        <f t="shared" ca="1" si="16"/>
        <v/>
      </c>
      <c r="G143" s="14"/>
      <c r="H143" s="11">
        <f t="shared" ca="1" si="19"/>
        <v>5436.1839999999911</v>
      </c>
      <c r="I143" s="40"/>
      <c r="J143" s="13">
        <f t="shared" ca="1" si="17"/>
        <v>204.934</v>
      </c>
      <c r="K143" s="13">
        <f ca="1">Table42[[#This Row],[Weekly Cashout (-Fees)]]*4</f>
        <v>819.73599999999999</v>
      </c>
    </row>
    <row r="144" spans="1:11" ht="15.75" customHeight="1" x14ac:dyDescent="0.25">
      <c r="A144" s="9">
        <f t="shared" ca="1" si="15"/>
        <v>45209</v>
      </c>
      <c r="B144" s="10">
        <f t="shared" si="14"/>
        <v>141</v>
      </c>
      <c r="C144" s="11">
        <f t="shared" ca="1" si="18"/>
        <v>5393</v>
      </c>
      <c r="D144" s="11">
        <f ca="1">IF(WEEKDAY(Table42[[#This Row],[Date]],2)&lt;=5,C144*$I$4,"")</f>
        <v>43.143999999999998</v>
      </c>
      <c r="E144" s="11" t="str">
        <f ca="1">IF(AND(SUM($D$4:D144)-SUM($E$4:E143)&gt;=$K$2,WEEKDAY(Table42[[#This Row],[Date]],2)=5),SUM($D$4:D144)-SUM($F$4:F143),"")</f>
        <v/>
      </c>
      <c r="F144" s="11" t="str">
        <f t="shared" ca="1" si="16"/>
        <v/>
      </c>
      <c r="G144" s="14"/>
      <c r="H144" s="11">
        <f t="shared" ca="1" si="19"/>
        <v>5479.3279999999913</v>
      </c>
      <c r="I144" s="40"/>
      <c r="J144" s="13">
        <f t="shared" ca="1" si="17"/>
        <v>204.934</v>
      </c>
      <c r="K144" s="13">
        <f ca="1">Table42[[#This Row],[Weekly Cashout (-Fees)]]*4</f>
        <v>819.73599999999999</v>
      </c>
    </row>
    <row r="145" spans="1:11" ht="15.75" customHeight="1" x14ac:dyDescent="0.25">
      <c r="A145" s="9">
        <f t="shared" ca="1" si="15"/>
        <v>45210</v>
      </c>
      <c r="B145" s="10">
        <f t="shared" si="14"/>
        <v>142</v>
      </c>
      <c r="C145" s="11">
        <f t="shared" ca="1" si="18"/>
        <v>5393</v>
      </c>
      <c r="D145" s="11">
        <f ca="1">IF(WEEKDAY(Table42[[#This Row],[Date]],2)&lt;=5,C145*$I$4,"")</f>
        <v>43.143999999999998</v>
      </c>
      <c r="E145" s="11" t="str">
        <f ca="1">IF(AND(SUM($D$4:D145)-SUM($E$4:E144)&gt;=$K$2,WEEKDAY(Table42[[#This Row],[Date]],2)=5),SUM($D$4:D145)-SUM($F$4:F144),"")</f>
        <v/>
      </c>
      <c r="F145" s="11" t="str">
        <f t="shared" ca="1" si="16"/>
        <v/>
      </c>
      <c r="G145" s="14"/>
      <c r="H145" s="11">
        <f t="shared" ca="1" si="19"/>
        <v>5522.4719999999916</v>
      </c>
      <c r="I145" s="40"/>
      <c r="J145" s="13">
        <f t="shared" ca="1" si="17"/>
        <v>204.934</v>
      </c>
      <c r="K145" s="13">
        <f ca="1">Table42[[#This Row],[Weekly Cashout (-Fees)]]*4</f>
        <v>819.73599999999999</v>
      </c>
    </row>
    <row r="146" spans="1:11" ht="15.75" customHeight="1" x14ac:dyDescent="0.25">
      <c r="A146" s="9">
        <f t="shared" ca="1" si="15"/>
        <v>45211</v>
      </c>
      <c r="B146" s="10">
        <f t="shared" si="14"/>
        <v>143</v>
      </c>
      <c r="C146" s="11">
        <f t="shared" ca="1" si="18"/>
        <v>5393</v>
      </c>
      <c r="D146" s="11">
        <f ca="1">IF(WEEKDAY(Table42[[#This Row],[Date]],2)&lt;=5,C146*$I$4,"")</f>
        <v>43.143999999999998</v>
      </c>
      <c r="E146" s="11" t="str">
        <f ca="1">IF(AND(SUM($D$4:D146)-SUM($E$4:E145)&gt;=$K$2,WEEKDAY(Table42[[#This Row],[Date]],2)=5),SUM($D$4:D146)-SUM($F$4:F145),"")</f>
        <v/>
      </c>
      <c r="F146" s="11" t="str">
        <f t="shared" ca="1" si="16"/>
        <v/>
      </c>
      <c r="G146" s="14"/>
      <c r="H146" s="11">
        <f t="shared" ca="1" si="19"/>
        <v>5565.6159999999918</v>
      </c>
      <c r="I146" s="40"/>
      <c r="J146" s="13">
        <f t="shared" ca="1" si="17"/>
        <v>204.934</v>
      </c>
      <c r="K146" s="13">
        <f ca="1">Table42[[#This Row],[Weekly Cashout (-Fees)]]*4</f>
        <v>819.73599999999999</v>
      </c>
    </row>
    <row r="147" spans="1:11" ht="15.75" customHeight="1" x14ac:dyDescent="0.25">
      <c r="A147" s="9">
        <f t="shared" ca="1" si="15"/>
        <v>45212</v>
      </c>
      <c r="B147" s="10">
        <f t="shared" si="14"/>
        <v>144</v>
      </c>
      <c r="C147" s="11">
        <f t="shared" ca="1" si="18"/>
        <v>5393</v>
      </c>
      <c r="D147" s="11">
        <f ca="1">IF(WEEKDAY(Table42[[#This Row],[Date]],2)&lt;=5,C147*$I$4,"")</f>
        <v>43.143999999999998</v>
      </c>
      <c r="E147" s="11">
        <f ca="1">IF(AND(SUM($D$4:D147)-SUM($E$4:E146)&gt;=$K$2,WEEKDAY(Table42[[#This Row],[Date]],2)=5),SUM($D$4:D147)-SUM($F$4:F146),"")</f>
        <v>215.75999999999794</v>
      </c>
      <c r="F147" s="11">
        <f t="shared" ca="1" si="16"/>
        <v>215</v>
      </c>
      <c r="G147" s="14"/>
      <c r="H147" s="11">
        <f t="shared" ca="1" si="19"/>
        <v>5608.759999999992</v>
      </c>
      <c r="I147" s="40"/>
      <c r="J147" s="13">
        <f t="shared" ca="1" si="17"/>
        <v>204.934</v>
      </c>
      <c r="K147" s="13">
        <f ca="1">Table42[[#This Row],[Weekly Cashout (-Fees)]]*4</f>
        <v>819.73599999999999</v>
      </c>
    </row>
    <row r="148" spans="1:11" ht="15.75" customHeight="1" x14ac:dyDescent="0.25">
      <c r="A148" s="9">
        <f t="shared" ca="1" si="15"/>
        <v>45213</v>
      </c>
      <c r="B148" s="10">
        <f t="shared" si="14"/>
        <v>145</v>
      </c>
      <c r="C148" s="11">
        <f t="shared" ca="1" si="18"/>
        <v>5608</v>
      </c>
      <c r="D148" s="11" t="str">
        <f ca="1">IF(WEEKDAY(Table42[[#This Row],[Date]],2)&lt;=5,C148*$I$4,"")</f>
        <v/>
      </c>
      <c r="E148" s="11" t="str">
        <f ca="1">IF(AND(SUM($D$4:D148)-SUM($E$4:E147)&gt;=$K$2,WEEKDAY(Table42[[#This Row],[Date]],2)=5),SUM($D$4:D148)-SUM($F$4:F147),"")</f>
        <v/>
      </c>
      <c r="F148" s="11" t="str">
        <f t="shared" ca="1" si="16"/>
        <v/>
      </c>
      <c r="G148" s="14"/>
      <c r="H148" s="11">
        <f t="shared" ca="1" si="19"/>
        <v>5608.759999999992</v>
      </c>
      <c r="I148" s="40"/>
      <c r="J148" s="13">
        <f t="shared" ca="1" si="17"/>
        <v>204.934</v>
      </c>
      <c r="K148" s="13">
        <f ca="1">Table42[[#This Row],[Weekly Cashout (-Fees)]]*4</f>
        <v>819.73599999999999</v>
      </c>
    </row>
    <row r="149" spans="1:11" ht="15.75" customHeight="1" x14ac:dyDescent="0.25">
      <c r="A149" s="9">
        <f t="shared" ca="1" si="15"/>
        <v>45214</v>
      </c>
      <c r="B149" s="10">
        <f t="shared" si="14"/>
        <v>146</v>
      </c>
      <c r="C149" s="11">
        <f t="shared" ca="1" si="18"/>
        <v>5608</v>
      </c>
      <c r="D149" s="11" t="str">
        <f ca="1">IF(WEEKDAY(Table42[[#This Row],[Date]],2)&lt;=5,C149*$I$4,"")</f>
        <v/>
      </c>
      <c r="E149" s="11" t="str">
        <f ca="1">IF(AND(SUM($D$4:D149)-SUM($E$4:E148)&gt;=$K$2,WEEKDAY(Table42[[#This Row],[Date]],2)=5),SUM($D$4:D149)-SUM($F$4:F148),"")</f>
        <v/>
      </c>
      <c r="F149" s="11" t="str">
        <f t="shared" ca="1" si="16"/>
        <v/>
      </c>
      <c r="G149" s="14"/>
      <c r="H149" s="11">
        <f t="shared" ca="1" si="19"/>
        <v>5608.759999999992</v>
      </c>
      <c r="I149" s="40"/>
      <c r="J149" s="13">
        <f t="shared" ca="1" si="17"/>
        <v>204.934</v>
      </c>
      <c r="K149" s="13">
        <f ca="1">Table42[[#This Row],[Weekly Cashout (-Fees)]]*4</f>
        <v>819.73599999999999</v>
      </c>
    </row>
    <row r="150" spans="1:11" ht="15.75" customHeight="1" x14ac:dyDescent="0.25">
      <c r="A150" s="9">
        <f t="shared" ca="1" si="15"/>
        <v>45215</v>
      </c>
      <c r="B150" s="10">
        <f t="shared" si="14"/>
        <v>147</v>
      </c>
      <c r="C150" s="11">
        <f t="shared" ca="1" si="18"/>
        <v>5608</v>
      </c>
      <c r="D150" s="11">
        <f ca="1">IF(WEEKDAY(Table42[[#This Row],[Date]],2)&lt;=5,C150*$I$4,"")</f>
        <v>44.864000000000004</v>
      </c>
      <c r="E150" s="11" t="str">
        <f ca="1">IF(AND(SUM($D$4:D150)-SUM($E$4:E149)&gt;=$K$2,WEEKDAY(Table42[[#This Row],[Date]],2)=5),SUM($D$4:D150)-SUM($F$4:F149),"")</f>
        <v/>
      </c>
      <c r="F150" s="11" t="str">
        <f t="shared" ca="1" si="16"/>
        <v/>
      </c>
      <c r="G150" s="14"/>
      <c r="H150" s="11">
        <f t="shared" ca="1" si="19"/>
        <v>5653.6239999999916</v>
      </c>
      <c r="I150" s="40"/>
      <c r="J150" s="13">
        <f t="shared" ca="1" si="17"/>
        <v>213.10400000000001</v>
      </c>
      <c r="K150" s="13">
        <f ca="1">Table42[[#This Row],[Weekly Cashout (-Fees)]]*4</f>
        <v>852.41600000000005</v>
      </c>
    </row>
    <row r="151" spans="1:11" ht="15.75" customHeight="1" x14ac:dyDescent="0.25">
      <c r="A151" s="9">
        <f t="shared" ca="1" si="15"/>
        <v>45216</v>
      </c>
      <c r="B151" s="10">
        <f t="shared" si="14"/>
        <v>148</v>
      </c>
      <c r="C151" s="11">
        <f t="shared" ca="1" si="18"/>
        <v>5608</v>
      </c>
      <c r="D151" s="11">
        <f ca="1">IF(WEEKDAY(Table42[[#This Row],[Date]],2)&lt;=5,C151*$I$4,"")</f>
        <v>44.864000000000004</v>
      </c>
      <c r="E151" s="11" t="str">
        <f ca="1">IF(AND(SUM($D$4:D151)-SUM($E$4:E150)&gt;=$K$2,WEEKDAY(Table42[[#This Row],[Date]],2)=5),SUM($D$4:D151)-SUM($F$4:F150),"")</f>
        <v/>
      </c>
      <c r="F151" s="11" t="str">
        <f t="shared" ca="1" si="16"/>
        <v/>
      </c>
      <c r="G151" s="14"/>
      <c r="H151" s="11">
        <f t="shared" ca="1" si="19"/>
        <v>5698.4879999999912</v>
      </c>
      <c r="I151" s="40"/>
      <c r="J151" s="13">
        <f t="shared" ca="1" si="17"/>
        <v>213.10400000000001</v>
      </c>
      <c r="K151" s="13">
        <f ca="1">Table42[[#This Row],[Weekly Cashout (-Fees)]]*4</f>
        <v>852.41600000000005</v>
      </c>
    </row>
    <row r="152" spans="1:11" ht="15.75" customHeight="1" x14ac:dyDescent="0.25">
      <c r="A152" s="9">
        <f t="shared" ca="1" si="15"/>
        <v>45217</v>
      </c>
      <c r="B152" s="10">
        <f t="shared" si="14"/>
        <v>149</v>
      </c>
      <c r="C152" s="11">
        <f t="shared" ca="1" si="18"/>
        <v>5608</v>
      </c>
      <c r="D152" s="11">
        <f ca="1">IF(WEEKDAY(Table42[[#This Row],[Date]],2)&lt;=5,C152*$I$4,"")</f>
        <v>44.864000000000004</v>
      </c>
      <c r="E152" s="11" t="str">
        <f ca="1">IF(AND(SUM($D$4:D152)-SUM($E$4:E151)&gt;=$K$2,WEEKDAY(Table42[[#This Row],[Date]],2)=5),SUM($D$4:D152)-SUM($F$4:F151),"")</f>
        <v/>
      </c>
      <c r="F152" s="11" t="str">
        <f t="shared" ca="1" si="16"/>
        <v/>
      </c>
      <c r="G152" s="14"/>
      <c r="H152" s="11">
        <f t="shared" ca="1" si="19"/>
        <v>5743.3519999999908</v>
      </c>
      <c r="I152" s="40"/>
      <c r="J152" s="13">
        <f t="shared" ca="1" si="17"/>
        <v>213.10400000000001</v>
      </c>
      <c r="K152" s="13">
        <f ca="1">Table42[[#This Row],[Weekly Cashout (-Fees)]]*4</f>
        <v>852.41600000000005</v>
      </c>
    </row>
    <row r="153" spans="1:11" ht="15.75" customHeight="1" x14ac:dyDescent="0.25">
      <c r="A153" s="9">
        <f t="shared" ca="1" si="15"/>
        <v>45218</v>
      </c>
      <c r="B153" s="10">
        <f t="shared" si="14"/>
        <v>150</v>
      </c>
      <c r="C153" s="11">
        <f t="shared" ca="1" si="18"/>
        <v>5608</v>
      </c>
      <c r="D153" s="11">
        <f ca="1">IF(WEEKDAY(Table42[[#This Row],[Date]],2)&lt;=5,C153*$I$4,"")</f>
        <v>44.864000000000004</v>
      </c>
      <c r="E153" s="11" t="str">
        <f ca="1">IF(AND(SUM($D$4:D153)-SUM($E$4:E152)&gt;=$K$2,WEEKDAY(Table42[[#This Row],[Date]],2)=5),SUM($D$4:D153)-SUM($F$4:F152),"")</f>
        <v/>
      </c>
      <c r="F153" s="11" t="str">
        <f t="shared" ca="1" si="16"/>
        <v/>
      </c>
      <c r="G153" s="14"/>
      <c r="H153" s="11">
        <f t="shared" ca="1" si="19"/>
        <v>5788.2159999999903</v>
      </c>
      <c r="I153" s="40"/>
      <c r="J153" s="13">
        <f t="shared" ca="1" si="17"/>
        <v>213.10400000000001</v>
      </c>
      <c r="K153" s="13">
        <f ca="1">Table42[[#This Row],[Weekly Cashout (-Fees)]]*4</f>
        <v>852.41600000000005</v>
      </c>
    </row>
    <row r="154" spans="1:11" ht="15.75" customHeight="1" x14ac:dyDescent="0.25">
      <c r="A154" s="9">
        <f t="shared" ca="1" si="15"/>
        <v>45219</v>
      </c>
      <c r="B154" s="10">
        <f t="shared" si="14"/>
        <v>151</v>
      </c>
      <c r="C154" s="11">
        <f t="shared" ca="1" si="18"/>
        <v>5608</v>
      </c>
      <c r="D154" s="11">
        <f ca="1">IF(WEEKDAY(Table42[[#This Row],[Date]],2)&lt;=5,C154*$I$4,"")</f>
        <v>44.864000000000004</v>
      </c>
      <c r="E154" s="11">
        <f ca="1">IF(AND(SUM($D$4:D154)-SUM($E$4:E153)&gt;=$K$2,WEEKDAY(Table42[[#This Row],[Date]],2)=5),SUM($D$4:D154)-SUM($F$4:F153),"")</f>
        <v>225.07999999999811</v>
      </c>
      <c r="F154" s="11">
        <f t="shared" ca="1" si="16"/>
        <v>225</v>
      </c>
      <c r="G154" s="14"/>
      <c r="H154" s="11">
        <f t="shared" ca="1" si="19"/>
        <v>5833.0799999999899</v>
      </c>
      <c r="I154" s="40"/>
      <c r="J154" s="13">
        <f t="shared" ca="1" si="17"/>
        <v>213.10400000000001</v>
      </c>
      <c r="K154" s="13">
        <f ca="1">Table42[[#This Row],[Weekly Cashout (-Fees)]]*4</f>
        <v>852.41600000000005</v>
      </c>
    </row>
    <row r="155" spans="1:11" ht="15.75" customHeight="1" x14ac:dyDescent="0.25">
      <c r="A155" s="9">
        <f t="shared" ca="1" si="15"/>
        <v>45220</v>
      </c>
      <c r="B155" s="10">
        <f t="shared" si="14"/>
        <v>152</v>
      </c>
      <c r="C155" s="11">
        <f t="shared" ca="1" si="18"/>
        <v>5833</v>
      </c>
      <c r="D155" s="11" t="str">
        <f ca="1">IF(WEEKDAY(Table42[[#This Row],[Date]],2)&lt;=5,C155*$I$4,"")</f>
        <v/>
      </c>
      <c r="E155" s="11" t="str">
        <f ca="1">IF(AND(SUM($D$4:D155)-SUM($E$4:E154)&gt;=$K$2,WEEKDAY(Table42[[#This Row],[Date]],2)=5),SUM($D$4:D155)-SUM($F$4:F154),"")</f>
        <v/>
      </c>
      <c r="F155" s="11" t="str">
        <f t="shared" ca="1" si="16"/>
        <v/>
      </c>
      <c r="G155" s="14"/>
      <c r="H155" s="11">
        <f t="shared" ca="1" si="19"/>
        <v>5833.0799999999899</v>
      </c>
      <c r="I155" s="40"/>
      <c r="J155" s="13">
        <f t="shared" ca="1" si="17"/>
        <v>213.10400000000001</v>
      </c>
      <c r="K155" s="13">
        <f ca="1">Table42[[#This Row],[Weekly Cashout (-Fees)]]*4</f>
        <v>852.41600000000005</v>
      </c>
    </row>
    <row r="156" spans="1:11" ht="15.75" customHeight="1" x14ac:dyDescent="0.25">
      <c r="A156" s="9">
        <f t="shared" ca="1" si="15"/>
        <v>45221</v>
      </c>
      <c r="B156" s="10">
        <f t="shared" si="14"/>
        <v>153</v>
      </c>
      <c r="C156" s="11">
        <f t="shared" ca="1" si="18"/>
        <v>5833</v>
      </c>
      <c r="D156" s="11" t="str">
        <f ca="1">IF(WEEKDAY(Table42[[#This Row],[Date]],2)&lt;=5,C156*$I$4,"")</f>
        <v/>
      </c>
      <c r="E156" s="11" t="str">
        <f ca="1">IF(AND(SUM($D$4:D156)-SUM($E$4:E155)&gt;=$K$2,WEEKDAY(Table42[[#This Row],[Date]],2)=5),SUM($D$4:D156)-SUM($F$4:F155),"")</f>
        <v/>
      </c>
      <c r="F156" s="11" t="str">
        <f t="shared" ca="1" si="16"/>
        <v/>
      </c>
      <c r="G156" s="14"/>
      <c r="H156" s="11">
        <f t="shared" ca="1" si="19"/>
        <v>5833.0799999999899</v>
      </c>
      <c r="I156" s="40"/>
      <c r="J156" s="13">
        <f t="shared" ca="1" si="17"/>
        <v>213.10400000000001</v>
      </c>
      <c r="K156" s="13">
        <f ca="1">Table42[[#This Row],[Weekly Cashout (-Fees)]]*4</f>
        <v>852.41600000000005</v>
      </c>
    </row>
    <row r="157" spans="1:11" ht="15.75" customHeight="1" x14ac:dyDescent="0.25">
      <c r="A157" s="9">
        <f t="shared" ca="1" si="15"/>
        <v>45222</v>
      </c>
      <c r="B157" s="10">
        <f t="shared" si="14"/>
        <v>154</v>
      </c>
      <c r="C157" s="11">
        <f t="shared" ca="1" si="18"/>
        <v>5833</v>
      </c>
      <c r="D157" s="11">
        <f ca="1">IF(WEEKDAY(Table42[[#This Row],[Date]],2)&lt;=5,C157*$I$4,"")</f>
        <v>46.664000000000001</v>
      </c>
      <c r="E157" s="11" t="str">
        <f ca="1">IF(AND(SUM($D$4:D157)-SUM($E$4:E156)&gt;=$K$2,WEEKDAY(Table42[[#This Row],[Date]],2)=5),SUM($D$4:D157)-SUM($F$4:F156),"")</f>
        <v/>
      </c>
      <c r="F157" s="11" t="str">
        <f t="shared" ca="1" si="16"/>
        <v/>
      </c>
      <c r="G157" s="14"/>
      <c r="H157" s="11">
        <f t="shared" ca="1" si="19"/>
        <v>5879.7439999999897</v>
      </c>
      <c r="I157" s="40"/>
      <c r="J157" s="13">
        <f t="shared" ca="1" si="17"/>
        <v>221.654</v>
      </c>
      <c r="K157" s="13">
        <f ca="1">Table42[[#This Row],[Weekly Cashout (-Fees)]]*4</f>
        <v>886.61599999999999</v>
      </c>
    </row>
    <row r="158" spans="1:11" ht="15.75" customHeight="1" x14ac:dyDescent="0.25">
      <c r="A158" s="9">
        <f t="shared" ca="1" si="15"/>
        <v>45223</v>
      </c>
      <c r="B158" s="10">
        <f t="shared" si="14"/>
        <v>155</v>
      </c>
      <c r="C158" s="11">
        <f t="shared" ca="1" si="18"/>
        <v>5833</v>
      </c>
      <c r="D158" s="11">
        <f ca="1">IF(WEEKDAY(Table42[[#This Row],[Date]],2)&lt;=5,C158*$I$4,"")</f>
        <v>46.664000000000001</v>
      </c>
      <c r="E158" s="11" t="str">
        <f ca="1">IF(AND(SUM($D$4:D158)-SUM($E$4:E157)&gt;=$K$2,WEEKDAY(Table42[[#This Row],[Date]],2)=5),SUM($D$4:D158)-SUM($F$4:F157),"")</f>
        <v/>
      </c>
      <c r="F158" s="11" t="str">
        <f t="shared" ca="1" si="16"/>
        <v/>
      </c>
      <c r="G158" s="14"/>
      <c r="H158" s="11">
        <f t="shared" ca="1" si="19"/>
        <v>5926.4079999999894</v>
      </c>
      <c r="I158" s="40"/>
      <c r="J158" s="13">
        <f t="shared" ca="1" si="17"/>
        <v>221.654</v>
      </c>
      <c r="K158" s="13">
        <f ca="1">Table42[[#This Row],[Weekly Cashout (-Fees)]]*4</f>
        <v>886.61599999999999</v>
      </c>
    </row>
    <row r="159" spans="1:11" ht="15.75" customHeight="1" x14ac:dyDescent="0.25">
      <c r="A159" s="9">
        <f t="shared" ca="1" si="15"/>
        <v>45224</v>
      </c>
      <c r="B159" s="10">
        <f t="shared" si="14"/>
        <v>156</v>
      </c>
      <c r="C159" s="11">
        <f t="shared" ca="1" si="18"/>
        <v>5833</v>
      </c>
      <c r="D159" s="11">
        <f ca="1">IF(WEEKDAY(Table42[[#This Row],[Date]],2)&lt;=5,C159*$I$4,"")</f>
        <v>46.664000000000001</v>
      </c>
      <c r="E159" s="11" t="str">
        <f ca="1">IF(AND(SUM($D$4:D159)-SUM($E$4:E158)&gt;=$K$2,WEEKDAY(Table42[[#This Row],[Date]],2)=5),SUM($D$4:D159)-SUM($F$4:F158),"")</f>
        <v/>
      </c>
      <c r="F159" s="11" t="str">
        <f t="shared" ca="1" si="16"/>
        <v/>
      </c>
      <c r="G159" s="14"/>
      <c r="H159" s="11">
        <f t="shared" ca="1" si="19"/>
        <v>5973.0719999999892</v>
      </c>
      <c r="I159" s="40"/>
      <c r="J159" s="13">
        <f t="shared" ca="1" si="17"/>
        <v>221.654</v>
      </c>
      <c r="K159" s="13">
        <f ca="1">Table42[[#This Row],[Weekly Cashout (-Fees)]]*4</f>
        <v>886.61599999999999</v>
      </c>
    </row>
    <row r="160" spans="1:11" ht="15.75" customHeight="1" x14ac:dyDescent="0.25">
      <c r="A160" s="9">
        <f t="shared" ca="1" si="15"/>
        <v>45225</v>
      </c>
      <c r="B160" s="10">
        <f t="shared" si="14"/>
        <v>157</v>
      </c>
      <c r="C160" s="11">
        <f t="shared" ca="1" si="18"/>
        <v>5833</v>
      </c>
      <c r="D160" s="11">
        <f ca="1">IF(WEEKDAY(Table42[[#This Row],[Date]],2)&lt;=5,C160*$I$4,"")</f>
        <v>46.664000000000001</v>
      </c>
      <c r="E160" s="11" t="str">
        <f ca="1">IF(AND(SUM($D$4:D160)-SUM($E$4:E159)&gt;=$K$2,WEEKDAY(Table42[[#This Row],[Date]],2)=5),SUM($D$4:D160)-SUM($F$4:F159),"")</f>
        <v/>
      </c>
      <c r="F160" s="11" t="str">
        <f t="shared" ca="1" si="16"/>
        <v/>
      </c>
      <c r="G160" s="14"/>
      <c r="H160" s="11">
        <f t="shared" ca="1" si="19"/>
        <v>6019.735999999989</v>
      </c>
      <c r="I160" s="40"/>
      <c r="J160" s="13">
        <f t="shared" ca="1" si="17"/>
        <v>221.654</v>
      </c>
      <c r="K160" s="13">
        <f ca="1">Table42[[#This Row],[Weekly Cashout (-Fees)]]*4</f>
        <v>886.61599999999999</v>
      </c>
    </row>
    <row r="161" spans="1:11" ht="15.75" customHeight="1" x14ac:dyDescent="0.25">
      <c r="A161" s="9">
        <f t="shared" ca="1" si="15"/>
        <v>45226</v>
      </c>
      <c r="B161" s="10">
        <f t="shared" si="14"/>
        <v>158</v>
      </c>
      <c r="C161" s="11">
        <f t="shared" ca="1" si="18"/>
        <v>5833</v>
      </c>
      <c r="D161" s="11">
        <f ca="1">IF(WEEKDAY(Table42[[#This Row],[Date]],2)&lt;=5,C161*$I$4,"")</f>
        <v>46.664000000000001</v>
      </c>
      <c r="E161" s="11">
        <f ca="1">IF(AND(SUM($D$4:D161)-SUM($E$4:E160)&gt;=$K$2,WEEKDAY(Table42[[#This Row],[Date]],2)=5),SUM($D$4:D161)-SUM($F$4:F160),"")</f>
        <v>233.39999999999918</v>
      </c>
      <c r="F161" s="11">
        <f t="shared" ca="1" si="16"/>
        <v>233</v>
      </c>
      <c r="G161" s="14"/>
      <c r="H161" s="11">
        <f t="shared" ca="1" si="19"/>
        <v>6066.3999999999887</v>
      </c>
      <c r="I161" s="40"/>
      <c r="J161" s="13">
        <f t="shared" ca="1" si="17"/>
        <v>221.654</v>
      </c>
      <c r="K161" s="13">
        <f ca="1">Table42[[#This Row],[Weekly Cashout (-Fees)]]*4</f>
        <v>886.61599999999999</v>
      </c>
    </row>
    <row r="162" spans="1:11" ht="15.75" customHeight="1" x14ac:dyDescent="0.25">
      <c r="A162" s="9">
        <f t="shared" ca="1" si="15"/>
        <v>45227</v>
      </c>
      <c r="B162" s="10">
        <f t="shared" si="14"/>
        <v>159</v>
      </c>
      <c r="C162" s="11">
        <f t="shared" ca="1" si="18"/>
        <v>6066</v>
      </c>
      <c r="D162" s="11" t="str">
        <f ca="1">IF(WEEKDAY(Table42[[#This Row],[Date]],2)&lt;=5,C162*$I$4,"")</f>
        <v/>
      </c>
      <c r="E162" s="11" t="str">
        <f ca="1">IF(AND(SUM($D$4:D162)-SUM($E$4:E161)&gt;=$K$2,WEEKDAY(Table42[[#This Row],[Date]],2)=5),SUM($D$4:D162)-SUM($F$4:F161),"")</f>
        <v/>
      </c>
      <c r="F162" s="11" t="str">
        <f t="shared" ca="1" si="16"/>
        <v/>
      </c>
      <c r="G162" s="14"/>
      <c r="H162" s="11">
        <f t="shared" ca="1" si="19"/>
        <v>6066.3999999999887</v>
      </c>
      <c r="I162" s="40"/>
      <c r="J162" s="13">
        <f t="shared" ca="1" si="17"/>
        <v>221.654</v>
      </c>
      <c r="K162" s="13">
        <f ca="1">Table42[[#This Row],[Weekly Cashout (-Fees)]]*4</f>
        <v>886.61599999999999</v>
      </c>
    </row>
    <row r="163" spans="1:11" ht="15.75" customHeight="1" x14ac:dyDescent="0.25">
      <c r="A163" s="9">
        <f t="shared" ca="1" si="15"/>
        <v>45228</v>
      </c>
      <c r="B163" s="10">
        <f t="shared" si="14"/>
        <v>160</v>
      </c>
      <c r="C163" s="11">
        <f t="shared" ca="1" si="18"/>
        <v>6066</v>
      </c>
      <c r="D163" s="11" t="str">
        <f ca="1">IF(WEEKDAY(Table42[[#This Row],[Date]],2)&lt;=5,C163*$I$4,"")</f>
        <v/>
      </c>
      <c r="E163" s="11" t="str">
        <f ca="1">IF(AND(SUM($D$4:D163)-SUM($E$4:E162)&gt;=$K$2,WEEKDAY(Table42[[#This Row],[Date]],2)=5),SUM($D$4:D163)-SUM($F$4:F162),"")</f>
        <v/>
      </c>
      <c r="F163" s="11" t="str">
        <f t="shared" ca="1" si="16"/>
        <v/>
      </c>
      <c r="G163" s="14"/>
      <c r="H163" s="11">
        <f t="shared" ca="1" si="19"/>
        <v>6066.3999999999887</v>
      </c>
      <c r="I163" s="40"/>
      <c r="J163" s="13">
        <f t="shared" ca="1" si="17"/>
        <v>221.654</v>
      </c>
      <c r="K163" s="13">
        <f ca="1">Table42[[#This Row],[Weekly Cashout (-Fees)]]*4</f>
        <v>886.61599999999999</v>
      </c>
    </row>
    <row r="164" spans="1:11" ht="15.75" customHeight="1" x14ac:dyDescent="0.25">
      <c r="A164" s="9">
        <f t="shared" ca="1" si="15"/>
        <v>45229</v>
      </c>
      <c r="B164" s="10">
        <f t="shared" si="14"/>
        <v>161</v>
      </c>
      <c r="C164" s="11">
        <f t="shared" ca="1" si="18"/>
        <v>6066</v>
      </c>
      <c r="D164" s="11">
        <f ca="1">IF(WEEKDAY(Table42[[#This Row],[Date]],2)&lt;=5,C164*$I$4,"")</f>
        <v>48.527999999999999</v>
      </c>
      <c r="E164" s="11" t="str">
        <f ca="1">IF(AND(SUM($D$4:D164)-SUM($E$4:E163)&gt;=$K$2,WEEKDAY(Table42[[#This Row],[Date]],2)=5),SUM($D$4:D164)-SUM($F$4:F163),"")</f>
        <v/>
      </c>
      <c r="F164" s="11" t="str">
        <f t="shared" ca="1" si="16"/>
        <v/>
      </c>
      <c r="G164" s="14"/>
      <c r="H164" s="11">
        <f t="shared" ca="1" si="19"/>
        <v>6114.927999999989</v>
      </c>
      <c r="I164" s="40"/>
      <c r="J164" s="13">
        <f t="shared" ca="1" si="17"/>
        <v>230.50799999999998</v>
      </c>
      <c r="K164" s="13">
        <f ca="1">Table42[[#This Row],[Weekly Cashout (-Fees)]]*4</f>
        <v>922.03199999999993</v>
      </c>
    </row>
    <row r="165" spans="1:11" ht="15.75" customHeight="1" x14ac:dyDescent="0.25">
      <c r="A165" s="9">
        <f t="shared" ca="1" si="15"/>
        <v>45230</v>
      </c>
      <c r="B165" s="10">
        <f t="shared" si="14"/>
        <v>162</v>
      </c>
      <c r="C165" s="11">
        <f t="shared" ca="1" si="18"/>
        <v>6066</v>
      </c>
      <c r="D165" s="11">
        <f ca="1">IF(WEEKDAY(Table42[[#This Row],[Date]],2)&lt;=5,C165*$I$4,"")</f>
        <v>48.527999999999999</v>
      </c>
      <c r="E165" s="11" t="str">
        <f ca="1">IF(AND(SUM($D$4:D165)-SUM($E$4:E164)&gt;=$K$2,WEEKDAY(Table42[[#This Row],[Date]],2)=5),SUM($D$4:D165)-SUM($F$4:F164),"")</f>
        <v/>
      </c>
      <c r="F165" s="11" t="str">
        <f t="shared" ca="1" si="16"/>
        <v/>
      </c>
      <c r="G165" s="14"/>
      <c r="H165" s="11">
        <f t="shared" ca="1" si="19"/>
        <v>6163.4559999999892</v>
      </c>
      <c r="I165" s="40"/>
      <c r="J165" s="13">
        <f t="shared" ca="1" si="17"/>
        <v>230.50799999999998</v>
      </c>
      <c r="K165" s="13">
        <f ca="1">Table42[[#This Row],[Weekly Cashout (-Fees)]]*4</f>
        <v>922.03199999999993</v>
      </c>
    </row>
    <row r="166" spans="1:11" ht="15.75" customHeight="1" x14ac:dyDescent="0.25">
      <c r="A166" s="9">
        <f t="shared" ca="1" si="15"/>
        <v>45231</v>
      </c>
      <c r="B166" s="10">
        <f t="shared" si="14"/>
        <v>163</v>
      </c>
      <c r="C166" s="11">
        <f t="shared" ca="1" si="18"/>
        <v>6066</v>
      </c>
      <c r="D166" s="11">
        <f ca="1">IF(WEEKDAY(Table42[[#This Row],[Date]],2)&lt;=5,C166*$I$4,"")</f>
        <v>48.527999999999999</v>
      </c>
      <c r="E166" s="11" t="str">
        <f ca="1">IF(AND(SUM($D$4:D166)-SUM($E$4:E165)&gt;=$K$2,WEEKDAY(Table42[[#This Row],[Date]],2)=5),SUM($D$4:D166)-SUM($F$4:F165),"")</f>
        <v/>
      </c>
      <c r="F166" s="11" t="str">
        <f t="shared" ca="1" si="16"/>
        <v/>
      </c>
      <c r="G166" s="14"/>
      <c r="H166" s="11">
        <f t="shared" ca="1" si="19"/>
        <v>6211.9839999999895</v>
      </c>
      <c r="I166" s="40"/>
      <c r="J166" s="13">
        <f t="shared" ca="1" si="17"/>
        <v>230.50799999999998</v>
      </c>
      <c r="K166" s="13">
        <f ca="1">Table42[[#This Row],[Weekly Cashout (-Fees)]]*4</f>
        <v>922.03199999999993</v>
      </c>
    </row>
    <row r="167" spans="1:11" ht="15.75" customHeight="1" x14ac:dyDescent="0.25">
      <c r="A167" s="9">
        <f t="shared" ca="1" si="15"/>
        <v>45232</v>
      </c>
      <c r="B167" s="10">
        <f t="shared" si="14"/>
        <v>164</v>
      </c>
      <c r="C167" s="11">
        <f t="shared" ca="1" si="18"/>
        <v>6066</v>
      </c>
      <c r="D167" s="11">
        <f ca="1">IF(WEEKDAY(Table42[[#This Row],[Date]],2)&lt;=5,C167*$I$4,"")</f>
        <v>48.527999999999999</v>
      </c>
      <c r="E167" s="11" t="str">
        <f ca="1">IF(AND(SUM($D$4:D167)-SUM($E$4:E166)&gt;=$K$2,WEEKDAY(Table42[[#This Row],[Date]],2)=5),SUM($D$4:D167)-SUM($F$4:F166),"")</f>
        <v/>
      </c>
      <c r="F167" s="11" t="str">
        <f t="shared" ca="1" si="16"/>
        <v/>
      </c>
      <c r="G167" s="14"/>
      <c r="H167" s="11">
        <f t="shared" ca="1" si="19"/>
        <v>6260.5119999999897</v>
      </c>
      <c r="I167" s="40"/>
      <c r="J167" s="13">
        <f t="shared" ca="1" si="17"/>
        <v>230.50799999999998</v>
      </c>
      <c r="K167" s="13">
        <f ca="1">Table42[[#This Row],[Weekly Cashout (-Fees)]]*4</f>
        <v>922.03199999999993</v>
      </c>
    </row>
    <row r="168" spans="1:11" ht="15.75" customHeight="1" x14ac:dyDescent="0.25">
      <c r="A168" s="9">
        <f t="shared" ca="1" si="15"/>
        <v>45233</v>
      </c>
      <c r="B168" s="10">
        <f t="shared" si="14"/>
        <v>165</v>
      </c>
      <c r="C168" s="11">
        <f t="shared" ca="1" si="18"/>
        <v>6066</v>
      </c>
      <c r="D168" s="11">
        <f ca="1">IF(WEEKDAY(Table42[[#This Row],[Date]],2)&lt;=5,C168*$I$4,"")</f>
        <v>48.527999999999999</v>
      </c>
      <c r="E168" s="11">
        <f ca="1">IF(AND(SUM($D$4:D168)-SUM($E$4:E167)&gt;=$K$2,WEEKDAY(Table42[[#This Row],[Date]],2)=5),SUM($D$4:D168)-SUM($F$4:F167),"")</f>
        <v>243.03999999999814</v>
      </c>
      <c r="F168" s="11">
        <f t="shared" ca="1" si="16"/>
        <v>243</v>
      </c>
      <c r="G168" s="14"/>
      <c r="H168" s="11">
        <f t="shared" ca="1" si="19"/>
        <v>6309.03999999999</v>
      </c>
      <c r="I168" s="40"/>
      <c r="J168" s="13">
        <f t="shared" ca="1" si="17"/>
        <v>230.50799999999998</v>
      </c>
      <c r="K168" s="13">
        <f ca="1">Table42[[#This Row],[Weekly Cashout (-Fees)]]*4</f>
        <v>922.03199999999993</v>
      </c>
    </row>
    <row r="169" spans="1:11" ht="15.75" customHeight="1" x14ac:dyDescent="0.25">
      <c r="A169" s="9">
        <f t="shared" ca="1" si="15"/>
        <v>45234</v>
      </c>
      <c r="B169" s="10">
        <f t="shared" si="14"/>
        <v>166</v>
      </c>
      <c r="C169" s="11">
        <f t="shared" ca="1" si="18"/>
        <v>6309</v>
      </c>
      <c r="D169" s="11" t="str">
        <f ca="1">IF(WEEKDAY(Table42[[#This Row],[Date]],2)&lt;=5,C169*$I$4,"")</f>
        <v/>
      </c>
      <c r="E169" s="11" t="str">
        <f ca="1">IF(AND(SUM($D$4:D169)-SUM($E$4:E168)&gt;=$K$2,WEEKDAY(Table42[[#This Row],[Date]],2)=5),SUM($D$4:D169)-SUM($F$4:F168),"")</f>
        <v/>
      </c>
      <c r="F169" s="11" t="str">
        <f t="shared" ca="1" si="16"/>
        <v/>
      </c>
      <c r="G169" s="14"/>
      <c r="H169" s="11">
        <f t="shared" ca="1" si="19"/>
        <v>6309.03999999999</v>
      </c>
      <c r="I169" s="40"/>
      <c r="J169" s="13">
        <f t="shared" ca="1" si="17"/>
        <v>230.50799999999998</v>
      </c>
      <c r="K169" s="13">
        <f ca="1">Table42[[#This Row],[Weekly Cashout (-Fees)]]*4</f>
        <v>922.03199999999993</v>
      </c>
    </row>
    <row r="170" spans="1:11" ht="15.75" customHeight="1" x14ac:dyDescent="0.25">
      <c r="A170" s="9">
        <f t="shared" ca="1" si="15"/>
        <v>45235</v>
      </c>
      <c r="B170" s="10">
        <f t="shared" si="14"/>
        <v>167</v>
      </c>
      <c r="C170" s="11">
        <f t="shared" ca="1" si="18"/>
        <v>6309</v>
      </c>
      <c r="D170" s="11" t="str">
        <f ca="1">IF(WEEKDAY(Table42[[#This Row],[Date]],2)&lt;=5,C170*$I$4,"")</f>
        <v/>
      </c>
      <c r="E170" s="11" t="str">
        <f ca="1">IF(AND(SUM($D$4:D170)-SUM($E$4:E169)&gt;=$K$2,WEEKDAY(Table42[[#This Row],[Date]],2)=5),SUM($D$4:D170)-SUM($F$4:F169),"")</f>
        <v/>
      </c>
      <c r="F170" s="11" t="str">
        <f t="shared" ca="1" si="16"/>
        <v/>
      </c>
      <c r="G170" s="14"/>
      <c r="H170" s="11">
        <f t="shared" ca="1" si="19"/>
        <v>6309.03999999999</v>
      </c>
      <c r="I170" s="40"/>
      <c r="J170" s="13">
        <f t="shared" ca="1" si="17"/>
        <v>230.50799999999998</v>
      </c>
      <c r="K170" s="13">
        <f ca="1">Table42[[#This Row],[Weekly Cashout (-Fees)]]*4</f>
        <v>922.03199999999993</v>
      </c>
    </row>
    <row r="171" spans="1:11" ht="15.75" customHeight="1" x14ac:dyDescent="0.25">
      <c r="A171" s="9">
        <f t="shared" ca="1" si="15"/>
        <v>45236</v>
      </c>
      <c r="B171" s="10">
        <f t="shared" si="14"/>
        <v>168</v>
      </c>
      <c r="C171" s="11">
        <f t="shared" ca="1" si="18"/>
        <v>6309</v>
      </c>
      <c r="D171" s="11">
        <f ca="1">IF(WEEKDAY(Table42[[#This Row],[Date]],2)&lt;=5,C171*$I$4,"")</f>
        <v>50.472000000000001</v>
      </c>
      <c r="E171" s="11" t="str">
        <f ca="1">IF(AND(SUM($D$4:D171)-SUM($E$4:E170)&gt;=$K$2,WEEKDAY(Table42[[#This Row],[Date]],2)=5),SUM($D$4:D171)-SUM($F$4:F170),"")</f>
        <v/>
      </c>
      <c r="F171" s="11" t="str">
        <f t="shared" ca="1" si="16"/>
        <v/>
      </c>
      <c r="G171" s="14"/>
      <c r="H171" s="11">
        <f t="shared" ca="1" si="19"/>
        <v>6359.5119999999897</v>
      </c>
      <c r="I171" s="40"/>
      <c r="J171" s="13">
        <f t="shared" ca="1" si="17"/>
        <v>239.74200000000002</v>
      </c>
      <c r="K171" s="13">
        <f ca="1">Table42[[#This Row],[Weekly Cashout (-Fees)]]*4</f>
        <v>958.96800000000007</v>
      </c>
    </row>
    <row r="172" spans="1:11" ht="15.75" customHeight="1" x14ac:dyDescent="0.25">
      <c r="A172" s="9">
        <f t="shared" ca="1" si="15"/>
        <v>45237</v>
      </c>
      <c r="B172" s="10">
        <f t="shared" si="14"/>
        <v>169</v>
      </c>
      <c r="C172" s="11">
        <f t="shared" ca="1" si="18"/>
        <v>6309</v>
      </c>
      <c r="D172" s="11">
        <f ca="1">IF(WEEKDAY(Table42[[#This Row],[Date]],2)&lt;=5,C172*$I$4,"")</f>
        <v>50.472000000000001</v>
      </c>
      <c r="E172" s="11" t="str">
        <f ca="1">IF(AND(SUM($D$4:D172)-SUM($E$4:E171)&gt;=$K$2,WEEKDAY(Table42[[#This Row],[Date]],2)=5),SUM($D$4:D172)-SUM($F$4:F171),"")</f>
        <v/>
      </c>
      <c r="F172" s="11" t="str">
        <f t="shared" ca="1" si="16"/>
        <v/>
      </c>
      <c r="G172" s="14"/>
      <c r="H172" s="11">
        <f t="shared" ca="1" si="19"/>
        <v>6409.9839999999895</v>
      </c>
      <c r="I172" s="40"/>
      <c r="J172" s="13">
        <f t="shared" ca="1" si="17"/>
        <v>239.74200000000002</v>
      </c>
      <c r="K172" s="13">
        <f ca="1">Table42[[#This Row],[Weekly Cashout (-Fees)]]*4</f>
        <v>958.96800000000007</v>
      </c>
    </row>
    <row r="173" spans="1:11" ht="15.75" customHeight="1" x14ac:dyDescent="0.25">
      <c r="A173" s="9">
        <f t="shared" ca="1" si="15"/>
        <v>45238</v>
      </c>
      <c r="B173" s="10">
        <f t="shared" si="14"/>
        <v>170</v>
      </c>
      <c r="C173" s="11">
        <f t="shared" ca="1" si="18"/>
        <v>6309</v>
      </c>
      <c r="D173" s="11">
        <f ca="1">IF(WEEKDAY(Table42[[#This Row],[Date]],2)&lt;=5,C173*$I$4,"")</f>
        <v>50.472000000000001</v>
      </c>
      <c r="E173" s="11" t="str">
        <f ca="1">IF(AND(SUM($D$4:D173)-SUM($E$4:E172)&gt;=$K$2,WEEKDAY(Table42[[#This Row],[Date]],2)=5),SUM($D$4:D173)-SUM($F$4:F172),"")</f>
        <v/>
      </c>
      <c r="F173" s="11" t="str">
        <f t="shared" ca="1" si="16"/>
        <v/>
      </c>
      <c r="G173" s="14"/>
      <c r="H173" s="11">
        <f t="shared" ca="1" si="19"/>
        <v>6460.4559999999892</v>
      </c>
      <c r="I173" s="40"/>
      <c r="J173" s="13">
        <f t="shared" ca="1" si="17"/>
        <v>239.74200000000002</v>
      </c>
      <c r="K173" s="13">
        <f ca="1">Table42[[#This Row],[Weekly Cashout (-Fees)]]*4</f>
        <v>958.96800000000007</v>
      </c>
    </row>
    <row r="174" spans="1:11" ht="15.75" customHeight="1" x14ac:dyDescent="0.25">
      <c r="A174" s="9">
        <f t="shared" ca="1" si="15"/>
        <v>45239</v>
      </c>
      <c r="B174" s="10">
        <f t="shared" si="14"/>
        <v>171</v>
      </c>
      <c r="C174" s="11">
        <f t="shared" ca="1" si="18"/>
        <v>6309</v>
      </c>
      <c r="D174" s="11">
        <f ca="1">IF(WEEKDAY(Table42[[#This Row],[Date]],2)&lt;=5,C174*$I$4,"")</f>
        <v>50.472000000000001</v>
      </c>
      <c r="E174" s="11" t="str">
        <f ca="1">IF(AND(SUM($D$4:D174)-SUM($E$4:E173)&gt;=$K$2,WEEKDAY(Table42[[#This Row],[Date]],2)=5),SUM($D$4:D174)-SUM($F$4:F173),"")</f>
        <v/>
      </c>
      <c r="F174" s="11" t="str">
        <f t="shared" ca="1" si="16"/>
        <v/>
      </c>
      <c r="G174" s="14"/>
      <c r="H174" s="11">
        <f t="shared" ca="1" si="19"/>
        <v>6510.927999999989</v>
      </c>
      <c r="I174" s="40"/>
      <c r="J174" s="13">
        <f t="shared" ca="1" si="17"/>
        <v>239.74200000000002</v>
      </c>
      <c r="K174" s="13">
        <f ca="1">Table42[[#This Row],[Weekly Cashout (-Fees)]]*4</f>
        <v>958.96800000000007</v>
      </c>
    </row>
    <row r="175" spans="1:11" ht="15.75" customHeight="1" x14ac:dyDescent="0.25">
      <c r="A175" s="9">
        <f t="shared" ca="1" si="15"/>
        <v>45240</v>
      </c>
      <c r="B175" s="10">
        <f t="shared" si="14"/>
        <v>172</v>
      </c>
      <c r="C175" s="11">
        <f t="shared" ca="1" si="18"/>
        <v>6309</v>
      </c>
      <c r="D175" s="11">
        <f ca="1">IF(WEEKDAY(Table42[[#This Row],[Date]],2)&lt;=5,C175*$I$4,"")</f>
        <v>50.472000000000001</v>
      </c>
      <c r="E175" s="11">
        <f ca="1">IF(AND(SUM($D$4:D175)-SUM($E$4:E174)&gt;=$K$2,WEEKDAY(Table42[[#This Row],[Date]],2)=5),SUM($D$4:D175)-SUM($F$4:F174),"")</f>
        <v>252.39999999999918</v>
      </c>
      <c r="F175" s="11">
        <f t="shared" ca="1" si="16"/>
        <v>252</v>
      </c>
      <c r="G175" s="14"/>
      <c r="H175" s="11">
        <f t="shared" ca="1" si="19"/>
        <v>6561.3999999999887</v>
      </c>
      <c r="I175" s="40"/>
      <c r="J175" s="13">
        <f t="shared" ca="1" si="17"/>
        <v>239.74200000000002</v>
      </c>
      <c r="K175" s="13">
        <f ca="1">Table42[[#This Row],[Weekly Cashout (-Fees)]]*4</f>
        <v>958.96800000000007</v>
      </c>
    </row>
    <row r="176" spans="1:11" ht="15.75" customHeight="1" x14ac:dyDescent="0.25">
      <c r="A176" s="9">
        <f t="shared" ca="1" si="15"/>
        <v>45241</v>
      </c>
      <c r="B176" s="10">
        <f t="shared" si="14"/>
        <v>173</v>
      </c>
      <c r="C176" s="11">
        <f t="shared" ca="1" si="18"/>
        <v>6561</v>
      </c>
      <c r="D176" s="11" t="str">
        <f ca="1">IF(WEEKDAY(Table42[[#This Row],[Date]],2)&lt;=5,C176*$I$4,"")</f>
        <v/>
      </c>
      <c r="E176" s="11" t="str">
        <f ca="1">IF(AND(SUM($D$4:D176)-SUM($E$4:E175)&gt;=$K$2,WEEKDAY(Table42[[#This Row],[Date]],2)=5),SUM($D$4:D176)-SUM($F$4:F175),"")</f>
        <v/>
      </c>
      <c r="F176" s="11" t="str">
        <f t="shared" ca="1" si="16"/>
        <v/>
      </c>
      <c r="G176" s="14"/>
      <c r="H176" s="11">
        <f t="shared" ca="1" si="19"/>
        <v>6561.3999999999887</v>
      </c>
      <c r="I176" s="40"/>
      <c r="J176" s="13">
        <f t="shared" ca="1" si="17"/>
        <v>239.74200000000002</v>
      </c>
      <c r="K176" s="13">
        <f ca="1">Table42[[#This Row],[Weekly Cashout (-Fees)]]*4</f>
        <v>958.96800000000007</v>
      </c>
    </row>
    <row r="177" spans="1:11" ht="15.75" customHeight="1" x14ac:dyDescent="0.25">
      <c r="A177" s="9">
        <f t="shared" ca="1" si="15"/>
        <v>45242</v>
      </c>
      <c r="B177" s="10">
        <f t="shared" si="14"/>
        <v>174</v>
      </c>
      <c r="C177" s="11">
        <f t="shared" ca="1" si="18"/>
        <v>6561</v>
      </c>
      <c r="D177" s="11" t="str">
        <f ca="1">IF(WEEKDAY(Table42[[#This Row],[Date]],2)&lt;=5,C177*$I$4,"")</f>
        <v/>
      </c>
      <c r="E177" s="11" t="str">
        <f ca="1">IF(AND(SUM($D$4:D177)-SUM($E$4:E176)&gt;=$K$2,WEEKDAY(Table42[[#This Row],[Date]],2)=5),SUM($D$4:D177)-SUM($F$4:F176),"")</f>
        <v/>
      </c>
      <c r="F177" s="11" t="str">
        <f t="shared" ca="1" si="16"/>
        <v/>
      </c>
      <c r="G177" s="14"/>
      <c r="H177" s="11">
        <f t="shared" ca="1" si="19"/>
        <v>6561.3999999999887</v>
      </c>
      <c r="I177" s="40"/>
      <c r="J177" s="13">
        <f t="shared" ca="1" si="17"/>
        <v>239.74200000000002</v>
      </c>
      <c r="K177" s="13">
        <f ca="1">Table42[[#This Row],[Weekly Cashout (-Fees)]]*4</f>
        <v>958.96800000000007</v>
      </c>
    </row>
    <row r="178" spans="1:11" ht="15.75" customHeight="1" x14ac:dyDescent="0.25">
      <c r="A178" s="9">
        <f t="shared" ca="1" si="15"/>
        <v>45243</v>
      </c>
      <c r="B178" s="10">
        <f t="shared" si="14"/>
        <v>175</v>
      </c>
      <c r="C178" s="11">
        <f t="shared" ca="1" si="18"/>
        <v>6561</v>
      </c>
      <c r="D178" s="11">
        <f ca="1">IF(WEEKDAY(Table42[[#This Row],[Date]],2)&lt;=5,C178*$I$4,"")</f>
        <v>52.488</v>
      </c>
      <c r="E178" s="11" t="str">
        <f ca="1">IF(AND(SUM($D$4:D178)-SUM($E$4:E177)&gt;=$K$2,WEEKDAY(Table42[[#This Row],[Date]],2)=5),SUM($D$4:D178)-SUM($F$4:F177),"")</f>
        <v/>
      </c>
      <c r="F178" s="11" t="str">
        <f t="shared" ca="1" si="16"/>
        <v/>
      </c>
      <c r="G178" s="14"/>
      <c r="H178" s="11">
        <f t="shared" ca="1" si="19"/>
        <v>6613.887999999989</v>
      </c>
      <c r="I178" s="40"/>
      <c r="J178" s="13">
        <f t="shared" ca="1" si="17"/>
        <v>249.31799999999998</v>
      </c>
      <c r="K178" s="13">
        <f ca="1">Table42[[#This Row],[Weekly Cashout (-Fees)]]*4</f>
        <v>997.27199999999993</v>
      </c>
    </row>
    <row r="179" spans="1:11" ht="15.75" customHeight="1" x14ac:dyDescent="0.25">
      <c r="A179" s="9">
        <f t="shared" ca="1" si="15"/>
        <v>45244</v>
      </c>
      <c r="B179" s="10">
        <f t="shared" si="14"/>
        <v>176</v>
      </c>
      <c r="C179" s="11">
        <f t="shared" ca="1" si="18"/>
        <v>6561</v>
      </c>
      <c r="D179" s="11">
        <f ca="1">IF(WEEKDAY(Table42[[#This Row],[Date]],2)&lt;=5,C179*$I$4,"")</f>
        <v>52.488</v>
      </c>
      <c r="E179" s="11" t="str">
        <f ca="1">IF(AND(SUM($D$4:D179)-SUM($E$4:E178)&gt;=$K$2,WEEKDAY(Table42[[#This Row],[Date]],2)=5),SUM($D$4:D179)-SUM($F$4:F178),"")</f>
        <v/>
      </c>
      <c r="F179" s="11" t="str">
        <f t="shared" ca="1" si="16"/>
        <v/>
      </c>
      <c r="G179" s="14"/>
      <c r="H179" s="11">
        <f t="shared" ca="1" si="19"/>
        <v>6666.3759999999893</v>
      </c>
      <c r="I179" s="40"/>
      <c r="J179" s="13">
        <f t="shared" ca="1" si="17"/>
        <v>249.31799999999998</v>
      </c>
      <c r="K179" s="13">
        <f ca="1">Table42[[#This Row],[Weekly Cashout (-Fees)]]*4</f>
        <v>997.27199999999993</v>
      </c>
    </row>
    <row r="180" spans="1:11" ht="15.75" customHeight="1" x14ac:dyDescent="0.25">
      <c r="A180" s="9">
        <f t="shared" ca="1" si="15"/>
        <v>45245</v>
      </c>
      <c r="B180" s="10">
        <f t="shared" si="14"/>
        <v>177</v>
      </c>
      <c r="C180" s="11">
        <f t="shared" ca="1" si="18"/>
        <v>6561</v>
      </c>
      <c r="D180" s="11">
        <f ca="1">IF(WEEKDAY(Table42[[#This Row],[Date]],2)&lt;=5,C180*$I$4,"")</f>
        <v>52.488</v>
      </c>
      <c r="E180" s="11" t="str">
        <f ca="1">IF(AND(SUM($D$4:D180)-SUM($E$4:E179)&gt;=$K$2,WEEKDAY(Table42[[#This Row],[Date]],2)=5),SUM($D$4:D180)-SUM($F$4:F179),"")</f>
        <v/>
      </c>
      <c r="F180" s="11" t="str">
        <f t="shared" ca="1" si="16"/>
        <v/>
      </c>
      <c r="G180" s="14"/>
      <c r="H180" s="11">
        <f t="shared" ca="1" si="19"/>
        <v>6718.8639999999896</v>
      </c>
      <c r="I180" s="40"/>
      <c r="J180" s="13">
        <f t="shared" ca="1" si="17"/>
        <v>249.31799999999998</v>
      </c>
      <c r="K180" s="13">
        <f ca="1">Table42[[#This Row],[Weekly Cashout (-Fees)]]*4</f>
        <v>997.27199999999993</v>
      </c>
    </row>
    <row r="181" spans="1:11" ht="15.75" customHeight="1" x14ac:dyDescent="0.25">
      <c r="A181" s="9">
        <f t="shared" ca="1" si="15"/>
        <v>45246</v>
      </c>
      <c r="B181" s="10">
        <f t="shared" si="14"/>
        <v>178</v>
      </c>
      <c r="C181" s="11">
        <f t="shared" ca="1" si="18"/>
        <v>6561</v>
      </c>
      <c r="D181" s="11">
        <f ca="1">IF(WEEKDAY(Table42[[#This Row],[Date]],2)&lt;=5,C181*$I$4,"")</f>
        <v>52.488</v>
      </c>
      <c r="E181" s="11" t="str">
        <f ca="1">IF(AND(SUM($D$4:D181)-SUM($E$4:E180)&gt;=$K$2,WEEKDAY(Table42[[#This Row],[Date]],2)=5),SUM($D$4:D181)-SUM($F$4:F180),"")</f>
        <v/>
      </c>
      <c r="F181" s="11" t="str">
        <f t="shared" ca="1" si="16"/>
        <v/>
      </c>
      <c r="G181" s="14"/>
      <c r="H181" s="11">
        <f t="shared" ca="1" si="19"/>
        <v>6771.3519999999899</v>
      </c>
      <c r="I181" s="40"/>
      <c r="J181" s="13">
        <f t="shared" ca="1" si="17"/>
        <v>249.31799999999998</v>
      </c>
      <c r="K181" s="13">
        <f ca="1">Table42[[#This Row],[Weekly Cashout (-Fees)]]*4</f>
        <v>997.27199999999993</v>
      </c>
    </row>
    <row r="182" spans="1:11" ht="15.75" customHeight="1" x14ac:dyDescent="0.25">
      <c r="A182" s="9">
        <f t="shared" ca="1" si="15"/>
        <v>45247</v>
      </c>
      <c r="B182" s="10">
        <f t="shared" si="14"/>
        <v>179</v>
      </c>
      <c r="C182" s="11">
        <f t="shared" ca="1" si="18"/>
        <v>6561</v>
      </c>
      <c r="D182" s="11">
        <f ca="1">IF(WEEKDAY(Table42[[#This Row],[Date]],2)&lt;=5,C182*$I$4,"")</f>
        <v>52.488</v>
      </c>
      <c r="E182" s="11">
        <f ca="1">IF(AND(SUM($D$4:D182)-SUM($E$4:E181)&gt;=$K$2,WEEKDAY(Table42[[#This Row],[Date]],2)=5),SUM($D$4:D182)-SUM($F$4:F181),"")</f>
        <v>262.84000000000015</v>
      </c>
      <c r="F182" s="11">
        <f t="shared" ca="1" si="16"/>
        <v>262</v>
      </c>
      <c r="G182" s="14"/>
      <c r="H182" s="11">
        <f t="shared" ca="1" si="19"/>
        <v>6823.8399999999901</v>
      </c>
      <c r="I182" s="40"/>
      <c r="J182" s="13">
        <f t="shared" ca="1" si="17"/>
        <v>249.31799999999998</v>
      </c>
      <c r="K182" s="13">
        <f ca="1">Table42[[#This Row],[Weekly Cashout (-Fees)]]*4</f>
        <v>997.27199999999993</v>
      </c>
    </row>
    <row r="183" spans="1:11" ht="15.75" customHeight="1" x14ac:dyDescent="0.25">
      <c r="A183" s="9">
        <f t="shared" ca="1" si="15"/>
        <v>45248</v>
      </c>
      <c r="B183" s="10">
        <f t="shared" si="14"/>
        <v>180</v>
      </c>
      <c r="C183" s="11">
        <f t="shared" ca="1" si="18"/>
        <v>6823</v>
      </c>
      <c r="D183" s="11" t="str">
        <f ca="1">IF(WEEKDAY(Table42[[#This Row],[Date]],2)&lt;=5,C183*$I$4,"")</f>
        <v/>
      </c>
      <c r="E183" s="11" t="str">
        <f ca="1">IF(AND(SUM($D$4:D183)-SUM($E$4:E182)&gt;=$K$2,WEEKDAY(Table42[[#This Row],[Date]],2)=5),SUM($D$4:D183)-SUM($F$4:F182),"")</f>
        <v/>
      </c>
      <c r="F183" s="11" t="str">
        <f t="shared" ca="1" si="16"/>
        <v/>
      </c>
      <c r="G183" s="14"/>
      <c r="H183" s="11">
        <f t="shared" ca="1" si="19"/>
        <v>6823.8399999999901</v>
      </c>
      <c r="I183" s="40"/>
      <c r="J183" s="13">
        <f t="shared" ca="1" si="17"/>
        <v>249.31799999999998</v>
      </c>
      <c r="K183" s="13">
        <f ca="1">Table42[[#This Row],[Weekly Cashout (-Fees)]]*4</f>
        <v>997.27199999999993</v>
      </c>
    </row>
    <row r="184" spans="1:11" ht="15.75" customHeight="1" x14ac:dyDescent="0.25">
      <c r="A184" s="9">
        <f t="shared" ca="1" si="15"/>
        <v>45249</v>
      </c>
      <c r="B184" s="10">
        <f t="shared" si="14"/>
        <v>181</v>
      </c>
      <c r="C184" s="11">
        <f t="shared" ca="1" si="18"/>
        <v>6823</v>
      </c>
      <c r="D184" s="11" t="str">
        <f ca="1">IF(WEEKDAY(Table42[[#This Row],[Date]],2)&lt;=5,C184*$I$4,"")</f>
        <v/>
      </c>
      <c r="E184" s="11" t="str">
        <f ca="1">IF(AND(SUM($D$4:D184)-SUM($E$4:E183)&gt;=$K$2,WEEKDAY(Table42[[#This Row],[Date]],2)=5),SUM($D$4:D184)-SUM($F$4:F183),"")</f>
        <v/>
      </c>
      <c r="F184" s="11" t="str">
        <f t="shared" ca="1" si="16"/>
        <v/>
      </c>
      <c r="G184" s="14"/>
      <c r="H184" s="11">
        <f t="shared" ca="1" si="19"/>
        <v>6823.8399999999901</v>
      </c>
      <c r="I184" s="40"/>
      <c r="J184" s="13">
        <f t="shared" ca="1" si="17"/>
        <v>249.31799999999998</v>
      </c>
      <c r="K184" s="13">
        <f ca="1">Table42[[#This Row],[Weekly Cashout (-Fees)]]*4</f>
        <v>997.27199999999993</v>
      </c>
    </row>
    <row r="185" spans="1:11" ht="15.75" customHeight="1" x14ac:dyDescent="0.25">
      <c r="A185" s="9">
        <f t="shared" ca="1" si="15"/>
        <v>45250</v>
      </c>
      <c r="B185" s="10">
        <f t="shared" si="14"/>
        <v>182</v>
      </c>
      <c r="C185" s="11">
        <f t="shared" ca="1" si="18"/>
        <v>6823</v>
      </c>
      <c r="D185" s="11">
        <f ca="1">IF(WEEKDAY(Table42[[#This Row],[Date]],2)&lt;=5,C185*$I$4,"")</f>
        <v>54.584000000000003</v>
      </c>
      <c r="E185" s="11" t="str">
        <f ca="1">IF(AND(SUM($D$4:D185)-SUM($E$4:E184)&gt;=$K$2,WEEKDAY(Table42[[#This Row],[Date]],2)=5),SUM($D$4:D185)-SUM($F$4:F184),"")</f>
        <v/>
      </c>
      <c r="F185" s="11" t="str">
        <f t="shared" ca="1" si="16"/>
        <v/>
      </c>
      <c r="G185" s="14"/>
      <c r="H185" s="11">
        <f t="shared" ca="1" si="19"/>
        <v>6878.42399999999</v>
      </c>
      <c r="I185" s="40"/>
      <c r="J185" s="13">
        <f t="shared" ca="1" si="17"/>
        <v>259.274</v>
      </c>
      <c r="K185" s="13">
        <f ca="1">Table42[[#This Row],[Weekly Cashout (-Fees)]]*4</f>
        <v>1037.096</v>
      </c>
    </row>
    <row r="186" spans="1:11" ht="15.75" customHeight="1" x14ac:dyDescent="0.25">
      <c r="A186" s="9">
        <f t="shared" ca="1" si="15"/>
        <v>45251</v>
      </c>
      <c r="B186" s="10">
        <f t="shared" si="14"/>
        <v>183</v>
      </c>
      <c r="C186" s="11">
        <f t="shared" ca="1" si="18"/>
        <v>6823</v>
      </c>
      <c r="D186" s="11">
        <f ca="1">IF(WEEKDAY(Table42[[#This Row],[Date]],2)&lt;=5,C186*$I$4,"")</f>
        <v>54.584000000000003</v>
      </c>
      <c r="E186" s="11" t="str">
        <f ca="1">IF(AND(SUM($D$4:D186)-SUM($E$4:E185)&gt;=$K$2,WEEKDAY(Table42[[#This Row],[Date]],2)=5),SUM($D$4:D186)-SUM($F$4:F185),"")</f>
        <v/>
      </c>
      <c r="F186" s="11" t="str">
        <f t="shared" ca="1" si="16"/>
        <v/>
      </c>
      <c r="G186" s="14"/>
      <c r="H186" s="11">
        <f t="shared" ca="1" si="19"/>
        <v>6933.0079999999898</v>
      </c>
      <c r="I186" s="40"/>
      <c r="J186" s="13">
        <f t="shared" ca="1" si="17"/>
        <v>259.274</v>
      </c>
      <c r="K186" s="13">
        <f ca="1">Table42[[#This Row],[Weekly Cashout (-Fees)]]*4</f>
        <v>1037.096</v>
      </c>
    </row>
    <row r="187" spans="1:11" ht="15.75" customHeight="1" x14ac:dyDescent="0.25">
      <c r="A187" s="9">
        <f t="shared" ca="1" si="15"/>
        <v>45252</v>
      </c>
      <c r="B187" s="10">
        <f t="shared" si="14"/>
        <v>184</v>
      </c>
      <c r="C187" s="11">
        <f t="shared" ca="1" si="18"/>
        <v>6823</v>
      </c>
      <c r="D187" s="11">
        <f ca="1">IF(WEEKDAY(Table42[[#This Row],[Date]],2)&lt;=5,C187*$I$4,"")</f>
        <v>54.584000000000003</v>
      </c>
      <c r="E187" s="11" t="str">
        <f ca="1">IF(AND(SUM($D$4:D187)-SUM($E$4:E186)&gt;=$K$2,WEEKDAY(Table42[[#This Row],[Date]],2)=5),SUM($D$4:D187)-SUM($F$4:F186),"")</f>
        <v/>
      </c>
      <c r="F187" s="11" t="str">
        <f t="shared" ca="1" si="16"/>
        <v/>
      </c>
      <c r="G187" s="14"/>
      <c r="H187" s="11">
        <f t="shared" ca="1" si="19"/>
        <v>6987.5919999999896</v>
      </c>
      <c r="I187" s="40"/>
      <c r="J187" s="13">
        <f t="shared" ca="1" si="17"/>
        <v>259.274</v>
      </c>
      <c r="K187" s="13">
        <f ca="1">Table42[[#This Row],[Weekly Cashout (-Fees)]]*4</f>
        <v>1037.096</v>
      </c>
    </row>
    <row r="188" spans="1:11" ht="15.75" customHeight="1" x14ac:dyDescent="0.25">
      <c r="A188" s="9">
        <f t="shared" ca="1" si="15"/>
        <v>45253</v>
      </c>
      <c r="B188" s="10">
        <f t="shared" si="14"/>
        <v>185</v>
      </c>
      <c r="C188" s="11">
        <f t="shared" ca="1" si="18"/>
        <v>6823</v>
      </c>
      <c r="D188" s="11">
        <f ca="1">IF(WEEKDAY(Table42[[#This Row],[Date]],2)&lt;=5,C188*$I$4,"")</f>
        <v>54.584000000000003</v>
      </c>
      <c r="E188" s="11" t="str">
        <f ca="1">IF(AND(SUM($D$4:D188)-SUM($E$4:E187)&gt;=$K$2,WEEKDAY(Table42[[#This Row],[Date]],2)=5),SUM($D$4:D188)-SUM($F$4:F187),"")</f>
        <v/>
      </c>
      <c r="F188" s="11" t="str">
        <f t="shared" ca="1" si="16"/>
        <v/>
      </c>
      <c r="G188" s="14"/>
      <c r="H188" s="11">
        <f t="shared" ca="1" si="19"/>
        <v>7042.1759999999895</v>
      </c>
      <c r="I188" s="40"/>
      <c r="J188" s="13">
        <f t="shared" ca="1" si="17"/>
        <v>259.274</v>
      </c>
      <c r="K188" s="13">
        <f ca="1">Table42[[#This Row],[Weekly Cashout (-Fees)]]*4</f>
        <v>1037.096</v>
      </c>
    </row>
    <row r="189" spans="1:11" ht="15.75" customHeight="1" x14ac:dyDescent="0.25">
      <c r="A189" s="9">
        <f t="shared" ca="1" si="15"/>
        <v>45254</v>
      </c>
      <c r="B189" s="10">
        <f t="shared" si="14"/>
        <v>186</v>
      </c>
      <c r="C189" s="11">
        <f t="shared" ca="1" si="18"/>
        <v>6823</v>
      </c>
      <c r="D189" s="11">
        <f ca="1">IF(WEEKDAY(Table42[[#This Row],[Date]],2)&lt;=5,C189*$I$4,"")</f>
        <v>54.584000000000003</v>
      </c>
      <c r="E189" s="11">
        <f ca="1">IF(AND(SUM($D$4:D189)-SUM($E$4:E188)&gt;=$K$2,WEEKDAY(Table42[[#This Row],[Date]],2)=5),SUM($D$4:D189)-SUM($F$4:F188),"")</f>
        <v>273.75999999999931</v>
      </c>
      <c r="F189" s="11">
        <f t="shared" ca="1" si="16"/>
        <v>273</v>
      </c>
      <c r="G189" s="14"/>
      <c r="H189" s="11">
        <f t="shared" ca="1" si="19"/>
        <v>7096.7599999999893</v>
      </c>
      <c r="I189" s="40"/>
      <c r="J189" s="13">
        <f t="shared" ca="1" si="17"/>
        <v>259.274</v>
      </c>
      <c r="K189" s="13">
        <f ca="1">Table42[[#This Row],[Weekly Cashout (-Fees)]]*4</f>
        <v>1037.096</v>
      </c>
    </row>
    <row r="190" spans="1:11" ht="15.75" customHeight="1" x14ac:dyDescent="0.25">
      <c r="A190" s="9">
        <f t="shared" ca="1" si="15"/>
        <v>45255</v>
      </c>
      <c r="B190" s="10">
        <f t="shared" si="14"/>
        <v>187</v>
      </c>
      <c r="C190" s="11">
        <f t="shared" ca="1" si="18"/>
        <v>7096</v>
      </c>
      <c r="D190" s="11" t="str">
        <f ca="1">IF(WEEKDAY(Table42[[#This Row],[Date]],2)&lt;=5,C190*$I$4,"")</f>
        <v/>
      </c>
      <c r="E190" s="11" t="str">
        <f ca="1">IF(AND(SUM($D$4:D190)-SUM($E$4:E189)&gt;=$K$2,WEEKDAY(Table42[[#This Row],[Date]],2)=5),SUM($D$4:D190)-SUM($F$4:F189),"")</f>
        <v/>
      </c>
      <c r="F190" s="11" t="str">
        <f t="shared" ca="1" si="16"/>
        <v/>
      </c>
      <c r="G190" s="14"/>
      <c r="H190" s="11">
        <f t="shared" ca="1" si="19"/>
        <v>7096.7599999999893</v>
      </c>
      <c r="I190" s="40"/>
      <c r="J190" s="13">
        <f t="shared" ca="1" si="17"/>
        <v>259.274</v>
      </c>
      <c r="K190" s="13">
        <f ca="1">Table42[[#This Row],[Weekly Cashout (-Fees)]]*4</f>
        <v>1037.096</v>
      </c>
    </row>
    <row r="191" spans="1:11" ht="15.75" customHeight="1" x14ac:dyDescent="0.25">
      <c r="A191" s="9">
        <f t="shared" ca="1" si="15"/>
        <v>45256</v>
      </c>
      <c r="B191" s="10">
        <f t="shared" si="14"/>
        <v>188</v>
      </c>
      <c r="C191" s="11">
        <f t="shared" ca="1" si="18"/>
        <v>7096</v>
      </c>
      <c r="D191" s="11" t="str">
        <f ca="1">IF(WEEKDAY(Table42[[#This Row],[Date]],2)&lt;=5,C191*$I$4,"")</f>
        <v/>
      </c>
      <c r="E191" s="11" t="str">
        <f ca="1">IF(AND(SUM($D$4:D191)-SUM($E$4:E190)&gt;=$K$2,WEEKDAY(Table42[[#This Row],[Date]],2)=5),SUM($D$4:D191)-SUM($F$4:F190),"")</f>
        <v/>
      </c>
      <c r="F191" s="11" t="str">
        <f t="shared" ca="1" si="16"/>
        <v/>
      </c>
      <c r="G191" s="14"/>
      <c r="H191" s="11">
        <f t="shared" ca="1" si="19"/>
        <v>7096.7599999999893</v>
      </c>
      <c r="I191" s="40"/>
      <c r="J191" s="13">
        <f t="shared" ca="1" si="17"/>
        <v>259.274</v>
      </c>
      <c r="K191" s="13">
        <f ca="1">Table42[[#This Row],[Weekly Cashout (-Fees)]]*4</f>
        <v>1037.096</v>
      </c>
    </row>
    <row r="192" spans="1:11" ht="15.75" customHeight="1" x14ac:dyDescent="0.25">
      <c r="A192" s="9">
        <f t="shared" ca="1" si="15"/>
        <v>45257</v>
      </c>
      <c r="B192" s="10">
        <f t="shared" si="14"/>
        <v>189</v>
      </c>
      <c r="C192" s="11">
        <f t="shared" ca="1" si="18"/>
        <v>7096</v>
      </c>
      <c r="D192" s="11">
        <f ca="1">IF(WEEKDAY(Table42[[#This Row],[Date]],2)&lt;=5,C192*$I$4,"")</f>
        <v>56.768000000000001</v>
      </c>
      <c r="E192" s="11" t="str">
        <f ca="1">IF(AND(SUM($D$4:D192)-SUM($E$4:E191)&gt;=$K$2,WEEKDAY(Table42[[#This Row],[Date]],2)=5),SUM($D$4:D192)-SUM($F$4:F191),"")</f>
        <v/>
      </c>
      <c r="F192" s="11" t="str">
        <f t="shared" ca="1" si="16"/>
        <v/>
      </c>
      <c r="G192" s="14"/>
      <c r="H192" s="11">
        <f t="shared" ca="1" si="19"/>
        <v>7153.5279999999893</v>
      </c>
      <c r="I192" s="40"/>
      <c r="J192" s="13">
        <f t="shared" ca="1" si="17"/>
        <v>269.64800000000002</v>
      </c>
      <c r="K192" s="13">
        <f ca="1">Table42[[#This Row],[Weekly Cashout (-Fees)]]*4</f>
        <v>1078.5920000000001</v>
      </c>
    </row>
    <row r="193" spans="1:11" ht="15.75" customHeight="1" x14ac:dyDescent="0.25">
      <c r="A193" s="9">
        <f t="shared" ca="1" si="15"/>
        <v>45258</v>
      </c>
      <c r="B193" s="10">
        <f t="shared" si="14"/>
        <v>190</v>
      </c>
      <c r="C193" s="11">
        <f t="shared" ca="1" si="18"/>
        <v>7096</v>
      </c>
      <c r="D193" s="11">
        <f ca="1">IF(WEEKDAY(Table42[[#This Row],[Date]],2)&lt;=5,C193*$I$4,"")</f>
        <v>56.768000000000001</v>
      </c>
      <c r="E193" s="11" t="str">
        <f ca="1">IF(AND(SUM($D$4:D193)-SUM($E$4:E192)&gt;=$K$2,WEEKDAY(Table42[[#This Row],[Date]],2)=5),SUM($D$4:D193)-SUM($F$4:F192),"")</f>
        <v/>
      </c>
      <c r="F193" s="11" t="str">
        <f t="shared" ca="1" si="16"/>
        <v/>
      </c>
      <c r="G193" s="14"/>
      <c r="H193" s="11">
        <f t="shared" ca="1" si="19"/>
        <v>7210.2959999999894</v>
      </c>
      <c r="I193" s="40"/>
      <c r="J193" s="13">
        <f t="shared" ca="1" si="17"/>
        <v>269.64800000000002</v>
      </c>
      <c r="K193" s="13">
        <f ca="1">Table42[[#This Row],[Weekly Cashout (-Fees)]]*4</f>
        <v>1078.5920000000001</v>
      </c>
    </row>
    <row r="194" spans="1:11" ht="15.75" customHeight="1" x14ac:dyDescent="0.25">
      <c r="A194" s="9">
        <f t="shared" ca="1" si="15"/>
        <v>45259</v>
      </c>
      <c r="B194" s="10">
        <f t="shared" si="14"/>
        <v>191</v>
      </c>
      <c r="C194" s="11">
        <f t="shared" ca="1" si="18"/>
        <v>7096</v>
      </c>
      <c r="D194" s="11">
        <f ca="1">IF(WEEKDAY(Table42[[#This Row],[Date]],2)&lt;=5,C194*$I$4,"")</f>
        <v>56.768000000000001</v>
      </c>
      <c r="E194" s="11" t="str">
        <f ca="1">IF(AND(SUM($D$4:D194)-SUM($E$4:E193)&gt;=$K$2,WEEKDAY(Table42[[#This Row],[Date]],2)=5),SUM($D$4:D194)-SUM($F$4:F193),"")</f>
        <v/>
      </c>
      <c r="F194" s="11" t="str">
        <f t="shared" ca="1" si="16"/>
        <v/>
      </c>
      <c r="G194" s="14"/>
      <c r="H194" s="11">
        <f t="shared" ca="1" si="19"/>
        <v>7267.0639999999894</v>
      </c>
      <c r="I194" s="40"/>
      <c r="J194" s="13">
        <f t="shared" ca="1" si="17"/>
        <v>269.64800000000002</v>
      </c>
      <c r="K194" s="13">
        <f ca="1">Table42[[#This Row],[Weekly Cashout (-Fees)]]*4</f>
        <v>1078.5920000000001</v>
      </c>
    </row>
    <row r="195" spans="1:11" ht="15.75" customHeight="1" x14ac:dyDescent="0.25">
      <c r="A195" s="9">
        <f t="shared" ca="1" si="15"/>
        <v>45260</v>
      </c>
      <c r="B195" s="10">
        <f t="shared" si="14"/>
        <v>192</v>
      </c>
      <c r="C195" s="11">
        <f t="shared" ca="1" si="18"/>
        <v>7096</v>
      </c>
      <c r="D195" s="11">
        <f ca="1">IF(WEEKDAY(Table42[[#This Row],[Date]],2)&lt;=5,C195*$I$4,"")</f>
        <v>56.768000000000001</v>
      </c>
      <c r="E195" s="11" t="str">
        <f ca="1">IF(AND(SUM($D$4:D195)-SUM($E$4:E194)&gt;=$K$2,WEEKDAY(Table42[[#This Row],[Date]],2)=5),SUM($D$4:D195)-SUM($F$4:F194),"")</f>
        <v/>
      </c>
      <c r="F195" s="11" t="str">
        <f t="shared" ca="1" si="16"/>
        <v/>
      </c>
      <c r="G195" s="14"/>
      <c r="H195" s="11">
        <f t="shared" ca="1" si="19"/>
        <v>7323.8319999999894</v>
      </c>
      <c r="I195" s="40"/>
      <c r="J195" s="13">
        <f t="shared" ca="1" si="17"/>
        <v>269.64800000000002</v>
      </c>
      <c r="K195" s="13">
        <f ca="1">Table42[[#This Row],[Weekly Cashout (-Fees)]]*4</f>
        <v>1078.5920000000001</v>
      </c>
    </row>
    <row r="196" spans="1:11" ht="15.75" customHeight="1" x14ac:dyDescent="0.25">
      <c r="A196" s="9">
        <f t="shared" ca="1" si="15"/>
        <v>45261</v>
      </c>
      <c r="B196" s="10">
        <f t="shared" ref="B196:B259" si="20">ROW()-3</f>
        <v>193</v>
      </c>
      <c r="C196" s="11">
        <f t="shared" ca="1" si="18"/>
        <v>7096</v>
      </c>
      <c r="D196" s="11">
        <f ca="1">IF(WEEKDAY(Table42[[#This Row],[Date]],2)&lt;=5,C196*$I$4,"")</f>
        <v>56.768000000000001</v>
      </c>
      <c r="E196" s="11">
        <f ca="1">IF(AND(SUM($D$4:D196)-SUM($E$4:E195)&gt;=$K$2,WEEKDAY(Table42[[#This Row],[Date]],2)=5),SUM($D$4:D196)-SUM($F$4:F195),"")</f>
        <v>284.59999999999945</v>
      </c>
      <c r="F196" s="11">
        <f t="shared" ca="1" si="16"/>
        <v>284</v>
      </c>
      <c r="G196" s="14"/>
      <c r="H196" s="11">
        <f t="shared" ca="1" si="19"/>
        <v>7380.5999999999894</v>
      </c>
      <c r="I196" s="40"/>
      <c r="J196" s="13">
        <f t="shared" ca="1" si="17"/>
        <v>269.64800000000002</v>
      </c>
      <c r="K196" s="13">
        <f ca="1">Table42[[#This Row],[Weekly Cashout (-Fees)]]*4</f>
        <v>1078.5920000000001</v>
      </c>
    </row>
    <row r="197" spans="1:11" ht="15.75" customHeight="1" x14ac:dyDescent="0.25">
      <c r="A197" s="9">
        <f t="shared" ref="A197:A260" ca="1" si="21">A196+1</f>
        <v>45262</v>
      </c>
      <c r="B197" s="10">
        <f t="shared" si="20"/>
        <v>194</v>
      </c>
      <c r="C197" s="11">
        <f t="shared" ca="1" si="18"/>
        <v>7380</v>
      </c>
      <c r="D197" s="11" t="str">
        <f ca="1">IF(WEEKDAY(Table42[[#This Row],[Date]],2)&lt;=5,C197*$I$4,"")</f>
        <v/>
      </c>
      <c r="E197" s="11" t="str">
        <f ca="1">IF(AND(SUM($D$4:D197)-SUM($E$4:E196)&gt;=$K$2,WEEKDAY(Table42[[#This Row],[Date]],2)=5),SUM($D$4:D197)-SUM($F$4:F196),"")</f>
        <v/>
      </c>
      <c r="F197" s="11" t="str">
        <f t="shared" ca="1" si="16"/>
        <v/>
      </c>
      <c r="G197" s="14"/>
      <c r="H197" s="11">
        <f t="shared" ca="1" si="19"/>
        <v>7380.5999999999894</v>
      </c>
      <c r="I197" s="40"/>
      <c r="J197" s="13">
        <f t="shared" ca="1" si="17"/>
        <v>269.64800000000002</v>
      </c>
      <c r="K197" s="13">
        <f ca="1">Table42[[#This Row],[Weekly Cashout (-Fees)]]*4</f>
        <v>1078.5920000000001</v>
      </c>
    </row>
    <row r="198" spans="1:11" ht="15.75" customHeight="1" x14ac:dyDescent="0.25">
      <c r="A198" s="9">
        <f t="shared" ca="1" si="21"/>
        <v>45263</v>
      </c>
      <c r="B198" s="10">
        <f t="shared" si="20"/>
        <v>195</v>
      </c>
      <c r="C198" s="11">
        <f t="shared" ca="1" si="18"/>
        <v>7380</v>
      </c>
      <c r="D198" s="11" t="str">
        <f ca="1">IF(WEEKDAY(Table42[[#This Row],[Date]],2)&lt;=5,C198*$I$4,"")</f>
        <v/>
      </c>
      <c r="E198" s="11" t="str">
        <f ca="1">IF(AND(SUM($D$4:D198)-SUM($E$4:E197)&gt;=$K$2,WEEKDAY(Table42[[#This Row],[Date]],2)=5),SUM($D$4:D198)-SUM($F$4:F197),"")</f>
        <v/>
      </c>
      <c r="F198" s="11" t="str">
        <f t="shared" ref="F198:F261" ca="1" si="22">IF(E198="","",IF(E198&gt;$K$2,TRUNC(E198*100%),""))</f>
        <v/>
      </c>
      <c r="G198" s="14"/>
      <c r="H198" s="11">
        <f t="shared" ca="1" si="19"/>
        <v>7380.5999999999894</v>
      </c>
      <c r="I198" s="40"/>
      <c r="J198" s="13">
        <f t="shared" ref="J198:J261" ca="1" si="23">IF(ISNUMBER(D198),D198*5-(D198*5*0.05),J197)</f>
        <v>269.64800000000002</v>
      </c>
      <c r="K198" s="13">
        <f ca="1">Table42[[#This Row],[Weekly Cashout (-Fees)]]*4</f>
        <v>1078.5920000000001</v>
      </c>
    </row>
    <row r="199" spans="1:11" ht="15.75" customHeight="1" x14ac:dyDescent="0.25">
      <c r="A199" s="9">
        <f t="shared" ca="1" si="21"/>
        <v>45264</v>
      </c>
      <c r="B199" s="10">
        <f t="shared" si="20"/>
        <v>196</v>
      </c>
      <c r="C199" s="11">
        <f t="shared" ref="C199:C262" ca="1" si="24">IF(ISNUMBER(F198),C198+F198+G198,C198+G198)</f>
        <v>7380</v>
      </c>
      <c r="D199" s="11">
        <f ca="1">IF(WEEKDAY(Table42[[#This Row],[Date]],2)&lt;=5,C199*$I$4,"")</f>
        <v>59.04</v>
      </c>
      <c r="E199" s="11" t="str">
        <f ca="1">IF(AND(SUM($D$4:D199)-SUM($E$4:E198)&gt;=$K$2,WEEKDAY(Table42[[#This Row],[Date]],2)=5),SUM($D$4:D199)-SUM($F$4:F198),"")</f>
        <v/>
      </c>
      <c r="F199" s="11" t="str">
        <f t="shared" ca="1" si="22"/>
        <v/>
      </c>
      <c r="G199" s="14"/>
      <c r="H199" s="11">
        <f t="shared" ca="1" si="19"/>
        <v>7439.6399999999894</v>
      </c>
      <c r="I199" s="40"/>
      <c r="J199" s="13">
        <f t="shared" ca="1" si="23"/>
        <v>280.44</v>
      </c>
      <c r="K199" s="13">
        <f ca="1">Table42[[#This Row],[Weekly Cashout (-Fees)]]*4</f>
        <v>1121.76</v>
      </c>
    </row>
    <row r="200" spans="1:11" ht="15.75" customHeight="1" x14ac:dyDescent="0.25">
      <c r="A200" s="9">
        <f t="shared" ca="1" si="21"/>
        <v>45265</v>
      </c>
      <c r="B200" s="10">
        <f t="shared" si="20"/>
        <v>197</v>
      </c>
      <c r="C200" s="11">
        <f t="shared" ca="1" si="24"/>
        <v>7380</v>
      </c>
      <c r="D200" s="11">
        <f ca="1">IF(WEEKDAY(Table42[[#This Row],[Date]],2)&lt;=5,C200*$I$4,"")</f>
        <v>59.04</v>
      </c>
      <c r="E200" s="11" t="str">
        <f ca="1">IF(AND(SUM($D$4:D200)-SUM($E$4:E199)&gt;=$K$2,WEEKDAY(Table42[[#This Row],[Date]],2)=5),SUM($D$4:D200)-SUM($F$4:F199),"")</f>
        <v/>
      </c>
      <c r="F200" s="11" t="str">
        <f t="shared" ca="1" si="22"/>
        <v/>
      </c>
      <c r="G200" s="14"/>
      <c r="H200" s="11">
        <f t="shared" ca="1" si="19"/>
        <v>7498.6799999999894</v>
      </c>
      <c r="I200" s="40"/>
      <c r="J200" s="13">
        <f t="shared" ca="1" si="23"/>
        <v>280.44</v>
      </c>
      <c r="K200" s="13">
        <f ca="1">Table42[[#This Row],[Weekly Cashout (-Fees)]]*4</f>
        <v>1121.76</v>
      </c>
    </row>
    <row r="201" spans="1:11" ht="15.75" customHeight="1" x14ac:dyDescent="0.25">
      <c r="A201" s="9">
        <f t="shared" ca="1" si="21"/>
        <v>45266</v>
      </c>
      <c r="B201" s="10">
        <f t="shared" si="20"/>
        <v>198</v>
      </c>
      <c r="C201" s="11">
        <f t="shared" ca="1" si="24"/>
        <v>7380</v>
      </c>
      <c r="D201" s="11">
        <f ca="1">IF(WEEKDAY(Table42[[#This Row],[Date]],2)&lt;=5,C201*$I$4,"")</f>
        <v>59.04</v>
      </c>
      <c r="E201" s="11" t="str">
        <f ca="1">IF(AND(SUM($D$4:D201)-SUM($E$4:E200)&gt;=$K$2,WEEKDAY(Table42[[#This Row],[Date]],2)=5),SUM($D$4:D201)-SUM($F$4:F200),"")</f>
        <v/>
      </c>
      <c r="F201" s="11" t="str">
        <f t="shared" ca="1" si="22"/>
        <v/>
      </c>
      <c r="G201" s="14"/>
      <c r="H201" s="11">
        <f t="shared" ref="H201:H264" ca="1" si="25">IF(ISNUMBER(D201),H200+G201+D201,H200+G201)</f>
        <v>7557.7199999999893</v>
      </c>
      <c r="I201" s="40"/>
      <c r="J201" s="13">
        <f t="shared" ca="1" si="23"/>
        <v>280.44</v>
      </c>
      <c r="K201" s="13">
        <f ca="1">Table42[[#This Row],[Weekly Cashout (-Fees)]]*4</f>
        <v>1121.76</v>
      </c>
    </row>
    <row r="202" spans="1:11" ht="15.75" customHeight="1" x14ac:dyDescent="0.25">
      <c r="A202" s="9">
        <f t="shared" ca="1" si="21"/>
        <v>45267</v>
      </c>
      <c r="B202" s="10">
        <f t="shared" si="20"/>
        <v>199</v>
      </c>
      <c r="C202" s="11">
        <f t="shared" ca="1" si="24"/>
        <v>7380</v>
      </c>
      <c r="D202" s="11">
        <f ca="1">IF(WEEKDAY(Table42[[#This Row],[Date]],2)&lt;=5,C202*$I$4,"")</f>
        <v>59.04</v>
      </c>
      <c r="E202" s="11" t="str">
        <f ca="1">IF(AND(SUM($D$4:D202)-SUM($E$4:E201)&gt;=$K$2,WEEKDAY(Table42[[#This Row],[Date]],2)=5),SUM($D$4:D202)-SUM($F$4:F201),"")</f>
        <v/>
      </c>
      <c r="F202" s="11" t="str">
        <f t="shared" ca="1" si="22"/>
        <v/>
      </c>
      <c r="G202" s="14"/>
      <c r="H202" s="11">
        <f t="shared" ca="1" si="25"/>
        <v>7616.7599999999893</v>
      </c>
      <c r="I202" s="40"/>
      <c r="J202" s="13">
        <f t="shared" ca="1" si="23"/>
        <v>280.44</v>
      </c>
      <c r="K202" s="13">
        <f ca="1">Table42[[#This Row],[Weekly Cashout (-Fees)]]*4</f>
        <v>1121.76</v>
      </c>
    </row>
    <row r="203" spans="1:11" ht="15.75" customHeight="1" x14ac:dyDescent="0.25">
      <c r="A203" s="9">
        <f t="shared" ca="1" si="21"/>
        <v>45268</v>
      </c>
      <c r="B203" s="10">
        <f t="shared" si="20"/>
        <v>200</v>
      </c>
      <c r="C203" s="11">
        <f t="shared" ca="1" si="24"/>
        <v>7380</v>
      </c>
      <c r="D203" s="11">
        <f ca="1">IF(WEEKDAY(Table42[[#This Row],[Date]],2)&lt;=5,C203*$I$4,"")</f>
        <v>59.04</v>
      </c>
      <c r="E203" s="11">
        <f ca="1">IF(AND(SUM($D$4:D203)-SUM($E$4:E202)&gt;=$K$2,WEEKDAY(Table42[[#This Row],[Date]],2)=5),SUM($D$4:D203)-SUM($F$4:F202),"")</f>
        <v>295.79999999999927</v>
      </c>
      <c r="F203" s="11">
        <f t="shared" ca="1" si="22"/>
        <v>295</v>
      </c>
      <c r="G203" s="14"/>
      <c r="H203" s="11">
        <f t="shared" ca="1" si="25"/>
        <v>7675.7999999999893</v>
      </c>
      <c r="I203" s="40"/>
      <c r="J203" s="13">
        <f t="shared" ca="1" si="23"/>
        <v>280.44</v>
      </c>
      <c r="K203" s="13">
        <f ca="1">Table42[[#This Row],[Weekly Cashout (-Fees)]]*4</f>
        <v>1121.76</v>
      </c>
    </row>
    <row r="204" spans="1:11" ht="15.75" customHeight="1" x14ac:dyDescent="0.25">
      <c r="A204" s="9">
        <f t="shared" ca="1" si="21"/>
        <v>45269</v>
      </c>
      <c r="B204" s="10">
        <f t="shared" si="20"/>
        <v>201</v>
      </c>
      <c r="C204" s="11">
        <f t="shared" ca="1" si="24"/>
        <v>7675</v>
      </c>
      <c r="D204" s="11" t="str">
        <f ca="1">IF(WEEKDAY(Table42[[#This Row],[Date]],2)&lt;=5,C204*$I$4,"")</f>
        <v/>
      </c>
      <c r="E204" s="11" t="str">
        <f ca="1">IF(AND(SUM($D$4:D204)-SUM($E$4:E203)&gt;=$K$2,WEEKDAY(Table42[[#This Row],[Date]],2)=5),SUM($D$4:D204)-SUM($F$4:F203),"")</f>
        <v/>
      </c>
      <c r="F204" s="11" t="str">
        <f t="shared" ca="1" si="22"/>
        <v/>
      </c>
      <c r="G204" s="14"/>
      <c r="H204" s="11">
        <f t="shared" ca="1" si="25"/>
        <v>7675.7999999999893</v>
      </c>
      <c r="I204" s="40"/>
      <c r="J204" s="13">
        <f t="shared" ca="1" si="23"/>
        <v>280.44</v>
      </c>
      <c r="K204" s="13">
        <f ca="1">Table42[[#This Row],[Weekly Cashout (-Fees)]]*4</f>
        <v>1121.76</v>
      </c>
    </row>
    <row r="205" spans="1:11" ht="15.75" customHeight="1" x14ac:dyDescent="0.25">
      <c r="A205" s="9">
        <f t="shared" ca="1" si="21"/>
        <v>45270</v>
      </c>
      <c r="B205" s="10">
        <f t="shared" si="20"/>
        <v>202</v>
      </c>
      <c r="C205" s="11">
        <f t="shared" ca="1" si="24"/>
        <v>7675</v>
      </c>
      <c r="D205" s="11" t="str">
        <f ca="1">IF(WEEKDAY(Table42[[#This Row],[Date]],2)&lt;=5,C205*$I$4,"")</f>
        <v/>
      </c>
      <c r="E205" s="11" t="str">
        <f ca="1">IF(AND(SUM($D$4:D205)-SUM($E$4:E204)&gt;=$K$2,WEEKDAY(Table42[[#This Row],[Date]],2)=5),SUM($D$4:D205)-SUM($F$4:F204),"")</f>
        <v/>
      </c>
      <c r="F205" s="11" t="str">
        <f t="shared" ca="1" si="22"/>
        <v/>
      </c>
      <c r="G205" s="14"/>
      <c r="H205" s="11">
        <f t="shared" ca="1" si="25"/>
        <v>7675.7999999999893</v>
      </c>
      <c r="I205" s="40"/>
      <c r="J205" s="13">
        <f t="shared" ca="1" si="23"/>
        <v>280.44</v>
      </c>
      <c r="K205" s="13">
        <f ca="1">Table42[[#This Row],[Weekly Cashout (-Fees)]]*4</f>
        <v>1121.76</v>
      </c>
    </row>
    <row r="206" spans="1:11" ht="15.75" customHeight="1" x14ac:dyDescent="0.25">
      <c r="A206" s="9">
        <f t="shared" ca="1" si="21"/>
        <v>45271</v>
      </c>
      <c r="B206" s="10">
        <f t="shared" si="20"/>
        <v>203</v>
      </c>
      <c r="C206" s="11">
        <f t="shared" ca="1" si="24"/>
        <v>7675</v>
      </c>
      <c r="D206" s="11">
        <f ca="1">IF(WEEKDAY(Table42[[#This Row],[Date]],2)&lt;=5,C206*$I$4,"")</f>
        <v>61.4</v>
      </c>
      <c r="E206" s="11" t="str">
        <f ca="1">IF(AND(SUM($D$4:D206)-SUM($E$4:E205)&gt;=$K$2,WEEKDAY(Table42[[#This Row],[Date]],2)=5),SUM($D$4:D206)-SUM($F$4:F205),"")</f>
        <v/>
      </c>
      <c r="F206" s="11" t="str">
        <f t="shared" ca="1" si="22"/>
        <v/>
      </c>
      <c r="G206" s="14"/>
      <c r="H206" s="11">
        <f t="shared" ca="1" si="25"/>
        <v>7737.1999999999889</v>
      </c>
      <c r="I206" s="40"/>
      <c r="J206" s="13">
        <f t="shared" ca="1" si="23"/>
        <v>291.64999999999998</v>
      </c>
      <c r="K206" s="13">
        <f ca="1">Table42[[#This Row],[Weekly Cashout (-Fees)]]*4</f>
        <v>1166.5999999999999</v>
      </c>
    </row>
    <row r="207" spans="1:11" ht="15.75" customHeight="1" x14ac:dyDescent="0.25">
      <c r="A207" s="9">
        <f t="shared" ca="1" si="21"/>
        <v>45272</v>
      </c>
      <c r="B207" s="10">
        <f t="shared" si="20"/>
        <v>204</v>
      </c>
      <c r="C207" s="11">
        <f t="shared" ca="1" si="24"/>
        <v>7675</v>
      </c>
      <c r="D207" s="11">
        <f ca="1">IF(WEEKDAY(Table42[[#This Row],[Date]],2)&lt;=5,C207*$I$4,"")</f>
        <v>61.4</v>
      </c>
      <c r="E207" s="11" t="str">
        <f ca="1">IF(AND(SUM($D$4:D207)-SUM($E$4:E206)&gt;=$K$2,WEEKDAY(Table42[[#This Row],[Date]],2)=5),SUM($D$4:D207)-SUM($F$4:F206),"")</f>
        <v/>
      </c>
      <c r="F207" s="11" t="str">
        <f t="shared" ca="1" si="22"/>
        <v/>
      </c>
      <c r="G207" s="14"/>
      <c r="H207" s="11">
        <f t="shared" ca="1" si="25"/>
        <v>7798.5999999999885</v>
      </c>
      <c r="I207" s="40"/>
      <c r="J207" s="13">
        <f t="shared" ca="1" si="23"/>
        <v>291.64999999999998</v>
      </c>
      <c r="K207" s="13">
        <f ca="1">Table42[[#This Row],[Weekly Cashout (-Fees)]]*4</f>
        <v>1166.5999999999999</v>
      </c>
    </row>
    <row r="208" spans="1:11" ht="15.75" customHeight="1" x14ac:dyDescent="0.25">
      <c r="A208" s="9">
        <f t="shared" ca="1" si="21"/>
        <v>45273</v>
      </c>
      <c r="B208" s="10">
        <f t="shared" si="20"/>
        <v>205</v>
      </c>
      <c r="C208" s="11">
        <f t="shared" ca="1" si="24"/>
        <v>7675</v>
      </c>
      <c r="D208" s="11">
        <f ca="1">IF(WEEKDAY(Table42[[#This Row],[Date]],2)&lt;=5,C208*$I$4,"")</f>
        <v>61.4</v>
      </c>
      <c r="E208" s="11" t="str">
        <f ca="1">IF(AND(SUM($D$4:D208)-SUM($E$4:E207)&gt;=$K$2,WEEKDAY(Table42[[#This Row],[Date]],2)=5),SUM($D$4:D208)-SUM($F$4:F207),"")</f>
        <v/>
      </c>
      <c r="F208" s="11" t="str">
        <f t="shared" ca="1" si="22"/>
        <v/>
      </c>
      <c r="G208" s="14"/>
      <c r="H208" s="11">
        <f t="shared" ca="1" si="25"/>
        <v>7859.9999999999882</v>
      </c>
      <c r="I208" s="40"/>
      <c r="J208" s="13">
        <f t="shared" ca="1" si="23"/>
        <v>291.64999999999998</v>
      </c>
      <c r="K208" s="13">
        <f ca="1">Table42[[#This Row],[Weekly Cashout (-Fees)]]*4</f>
        <v>1166.5999999999999</v>
      </c>
    </row>
    <row r="209" spans="1:11" ht="15.75" customHeight="1" x14ac:dyDescent="0.25">
      <c r="A209" s="9">
        <f t="shared" ca="1" si="21"/>
        <v>45274</v>
      </c>
      <c r="B209" s="10">
        <f t="shared" si="20"/>
        <v>206</v>
      </c>
      <c r="C209" s="11">
        <f t="shared" ca="1" si="24"/>
        <v>7675</v>
      </c>
      <c r="D209" s="11">
        <f ca="1">IF(WEEKDAY(Table42[[#This Row],[Date]],2)&lt;=5,C209*$I$4,"")</f>
        <v>61.4</v>
      </c>
      <c r="E209" s="11" t="str">
        <f ca="1">IF(AND(SUM($D$4:D209)-SUM($E$4:E208)&gt;=$K$2,WEEKDAY(Table42[[#This Row],[Date]],2)=5),SUM($D$4:D209)-SUM($F$4:F208),"")</f>
        <v/>
      </c>
      <c r="F209" s="11" t="str">
        <f t="shared" ca="1" si="22"/>
        <v/>
      </c>
      <c r="G209" s="14"/>
      <c r="H209" s="11">
        <f t="shared" ca="1" si="25"/>
        <v>7921.3999999999878</v>
      </c>
      <c r="I209" s="40"/>
      <c r="J209" s="13">
        <f t="shared" ca="1" si="23"/>
        <v>291.64999999999998</v>
      </c>
      <c r="K209" s="13">
        <f ca="1">Table42[[#This Row],[Weekly Cashout (-Fees)]]*4</f>
        <v>1166.5999999999999</v>
      </c>
    </row>
    <row r="210" spans="1:11" ht="15.75" customHeight="1" x14ac:dyDescent="0.25">
      <c r="A210" s="9">
        <f t="shared" ca="1" si="21"/>
        <v>45275</v>
      </c>
      <c r="B210" s="10">
        <f t="shared" si="20"/>
        <v>207</v>
      </c>
      <c r="C210" s="11">
        <f t="shared" ca="1" si="24"/>
        <v>7675</v>
      </c>
      <c r="D210" s="11">
        <f ca="1">IF(WEEKDAY(Table42[[#This Row],[Date]],2)&lt;=5,C210*$I$4,"")</f>
        <v>61.4</v>
      </c>
      <c r="E210" s="11">
        <f ca="1">IF(AND(SUM($D$4:D210)-SUM($E$4:E209)&gt;=$K$2,WEEKDAY(Table42[[#This Row],[Date]],2)=5),SUM($D$4:D210)-SUM($F$4:F209),"")</f>
        <v>307.79999999999745</v>
      </c>
      <c r="F210" s="11">
        <f t="shared" ca="1" si="22"/>
        <v>307</v>
      </c>
      <c r="G210" s="14"/>
      <c r="H210" s="11">
        <f t="shared" ca="1" si="25"/>
        <v>7982.7999999999874</v>
      </c>
      <c r="I210" s="40"/>
      <c r="J210" s="13">
        <f t="shared" ca="1" si="23"/>
        <v>291.64999999999998</v>
      </c>
      <c r="K210" s="13">
        <f ca="1">Table42[[#This Row],[Weekly Cashout (-Fees)]]*4</f>
        <v>1166.5999999999999</v>
      </c>
    </row>
    <row r="211" spans="1:11" ht="15.75" customHeight="1" x14ac:dyDescent="0.25">
      <c r="A211" s="9">
        <f t="shared" ca="1" si="21"/>
        <v>45276</v>
      </c>
      <c r="B211" s="10">
        <f t="shared" si="20"/>
        <v>208</v>
      </c>
      <c r="C211" s="11">
        <f t="shared" ca="1" si="24"/>
        <v>7982</v>
      </c>
      <c r="D211" s="11" t="str">
        <f ca="1">IF(WEEKDAY(Table42[[#This Row],[Date]],2)&lt;=5,C211*$I$4,"")</f>
        <v/>
      </c>
      <c r="E211" s="11" t="str">
        <f ca="1">IF(AND(SUM($D$4:D211)-SUM($E$4:E210)&gt;=$K$2,WEEKDAY(Table42[[#This Row],[Date]],2)=5),SUM($D$4:D211)-SUM($F$4:F210),"")</f>
        <v/>
      </c>
      <c r="F211" s="11" t="str">
        <f t="shared" ca="1" si="22"/>
        <v/>
      </c>
      <c r="G211" s="14"/>
      <c r="H211" s="11">
        <f t="shared" ca="1" si="25"/>
        <v>7982.7999999999874</v>
      </c>
      <c r="I211" s="40"/>
      <c r="J211" s="13">
        <f t="shared" ca="1" si="23"/>
        <v>291.64999999999998</v>
      </c>
      <c r="K211" s="13">
        <f ca="1">Table42[[#This Row],[Weekly Cashout (-Fees)]]*4</f>
        <v>1166.5999999999999</v>
      </c>
    </row>
    <row r="212" spans="1:11" ht="15.75" customHeight="1" x14ac:dyDescent="0.25">
      <c r="A212" s="9">
        <f t="shared" ca="1" si="21"/>
        <v>45277</v>
      </c>
      <c r="B212" s="10">
        <f t="shared" si="20"/>
        <v>209</v>
      </c>
      <c r="C212" s="11">
        <f t="shared" ca="1" si="24"/>
        <v>7982</v>
      </c>
      <c r="D212" s="11" t="str">
        <f ca="1">IF(WEEKDAY(Table42[[#This Row],[Date]],2)&lt;=5,C212*$I$4,"")</f>
        <v/>
      </c>
      <c r="E212" s="11" t="str">
        <f ca="1">IF(AND(SUM($D$4:D212)-SUM($E$4:E211)&gt;=$K$2,WEEKDAY(Table42[[#This Row],[Date]],2)=5),SUM($D$4:D212)-SUM($F$4:F211),"")</f>
        <v/>
      </c>
      <c r="F212" s="11" t="str">
        <f t="shared" ca="1" si="22"/>
        <v/>
      </c>
      <c r="G212" s="14"/>
      <c r="H212" s="11">
        <f t="shared" ca="1" si="25"/>
        <v>7982.7999999999874</v>
      </c>
      <c r="I212" s="40"/>
      <c r="J212" s="13">
        <f t="shared" ca="1" si="23"/>
        <v>291.64999999999998</v>
      </c>
      <c r="K212" s="13">
        <f ca="1">Table42[[#This Row],[Weekly Cashout (-Fees)]]*4</f>
        <v>1166.5999999999999</v>
      </c>
    </row>
    <row r="213" spans="1:11" ht="15.75" customHeight="1" x14ac:dyDescent="0.25">
      <c r="A213" s="9">
        <f t="shared" ca="1" si="21"/>
        <v>45278</v>
      </c>
      <c r="B213" s="10">
        <f t="shared" si="20"/>
        <v>210</v>
      </c>
      <c r="C213" s="11">
        <f t="shared" ca="1" si="24"/>
        <v>7982</v>
      </c>
      <c r="D213" s="11">
        <f ca="1">IF(WEEKDAY(Table42[[#This Row],[Date]],2)&lt;=5,C213*$I$4,"")</f>
        <v>63.856000000000002</v>
      </c>
      <c r="E213" s="11" t="str">
        <f ca="1">IF(AND(SUM($D$4:D213)-SUM($E$4:E212)&gt;=$K$2,WEEKDAY(Table42[[#This Row],[Date]],2)=5),SUM($D$4:D213)-SUM($F$4:F212),"")</f>
        <v/>
      </c>
      <c r="F213" s="11" t="str">
        <f t="shared" ca="1" si="22"/>
        <v/>
      </c>
      <c r="G213" s="14"/>
      <c r="H213" s="11">
        <f t="shared" ca="1" si="25"/>
        <v>8046.6559999999872</v>
      </c>
      <c r="I213" s="40"/>
      <c r="J213" s="13">
        <f t="shared" ca="1" si="23"/>
        <v>303.31600000000003</v>
      </c>
      <c r="K213" s="13">
        <f ca="1">Table42[[#This Row],[Weekly Cashout (-Fees)]]*4</f>
        <v>1213.2640000000001</v>
      </c>
    </row>
    <row r="214" spans="1:11" ht="15.75" customHeight="1" x14ac:dyDescent="0.25">
      <c r="A214" s="9">
        <f t="shared" ca="1" si="21"/>
        <v>45279</v>
      </c>
      <c r="B214" s="10">
        <f t="shared" si="20"/>
        <v>211</v>
      </c>
      <c r="C214" s="11">
        <f t="shared" ca="1" si="24"/>
        <v>7982</v>
      </c>
      <c r="D214" s="11">
        <f ca="1">IF(WEEKDAY(Table42[[#This Row],[Date]],2)&lt;=5,C214*$I$4,"")</f>
        <v>63.856000000000002</v>
      </c>
      <c r="E214" s="11" t="str">
        <f ca="1">IF(AND(SUM($D$4:D214)-SUM($E$4:E213)&gt;=$K$2,WEEKDAY(Table42[[#This Row],[Date]],2)=5),SUM($D$4:D214)-SUM($F$4:F213),"")</f>
        <v/>
      </c>
      <c r="F214" s="11" t="str">
        <f t="shared" ca="1" si="22"/>
        <v/>
      </c>
      <c r="G214" s="14"/>
      <c r="H214" s="11">
        <f t="shared" ca="1" si="25"/>
        <v>8110.511999999987</v>
      </c>
      <c r="I214" s="40"/>
      <c r="J214" s="13">
        <f t="shared" ca="1" si="23"/>
        <v>303.31600000000003</v>
      </c>
      <c r="K214" s="13">
        <f ca="1">Table42[[#This Row],[Weekly Cashout (-Fees)]]*4</f>
        <v>1213.2640000000001</v>
      </c>
    </row>
    <row r="215" spans="1:11" ht="15.75" customHeight="1" x14ac:dyDescent="0.25">
      <c r="A215" s="9">
        <f t="shared" ca="1" si="21"/>
        <v>45280</v>
      </c>
      <c r="B215" s="10">
        <f t="shared" si="20"/>
        <v>212</v>
      </c>
      <c r="C215" s="11">
        <f t="shared" ca="1" si="24"/>
        <v>7982</v>
      </c>
      <c r="D215" s="11">
        <f ca="1">IF(WEEKDAY(Table42[[#This Row],[Date]],2)&lt;=5,C215*$I$4,"")</f>
        <v>63.856000000000002</v>
      </c>
      <c r="E215" s="11" t="str">
        <f ca="1">IF(AND(SUM($D$4:D215)-SUM($E$4:E214)&gt;=$K$2,WEEKDAY(Table42[[#This Row],[Date]],2)=5),SUM($D$4:D215)-SUM($F$4:F214),"")</f>
        <v/>
      </c>
      <c r="F215" s="11" t="str">
        <f t="shared" ca="1" si="22"/>
        <v/>
      </c>
      <c r="G215" s="14"/>
      <c r="H215" s="11">
        <f t="shared" ca="1" si="25"/>
        <v>8174.3679999999868</v>
      </c>
      <c r="I215" s="40"/>
      <c r="J215" s="13">
        <f t="shared" ca="1" si="23"/>
        <v>303.31600000000003</v>
      </c>
      <c r="K215" s="13">
        <f ca="1">Table42[[#This Row],[Weekly Cashout (-Fees)]]*4</f>
        <v>1213.2640000000001</v>
      </c>
    </row>
    <row r="216" spans="1:11" ht="15.75" customHeight="1" x14ac:dyDescent="0.25">
      <c r="A216" s="9">
        <f t="shared" ca="1" si="21"/>
        <v>45281</v>
      </c>
      <c r="B216" s="10">
        <f t="shared" si="20"/>
        <v>213</v>
      </c>
      <c r="C216" s="11">
        <f t="shared" ca="1" si="24"/>
        <v>7982</v>
      </c>
      <c r="D216" s="11">
        <f ca="1">IF(WEEKDAY(Table42[[#This Row],[Date]],2)&lt;=5,C216*$I$4,"")</f>
        <v>63.856000000000002</v>
      </c>
      <c r="E216" s="11" t="str">
        <f ca="1">IF(AND(SUM($D$4:D216)-SUM($E$4:E215)&gt;=$K$2,WEEKDAY(Table42[[#This Row],[Date]],2)=5),SUM($D$4:D216)-SUM($F$4:F215),"")</f>
        <v/>
      </c>
      <c r="F216" s="11" t="str">
        <f t="shared" ca="1" si="22"/>
        <v/>
      </c>
      <c r="G216" s="14"/>
      <c r="H216" s="11">
        <f t="shared" ca="1" si="25"/>
        <v>8238.2239999999874</v>
      </c>
      <c r="I216" s="40"/>
      <c r="J216" s="13">
        <f t="shared" ca="1" si="23"/>
        <v>303.31600000000003</v>
      </c>
      <c r="K216" s="13">
        <f ca="1">Table42[[#This Row],[Weekly Cashout (-Fees)]]*4</f>
        <v>1213.2640000000001</v>
      </c>
    </row>
    <row r="217" spans="1:11" ht="15.75" customHeight="1" x14ac:dyDescent="0.25">
      <c r="A217" s="9">
        <f t="shared" ca="1" si="21"/>
        <v>45282</v>
      </c>
      <c r="B217" s="10">
        <f t="shared" si="20"/>
        <v>214</v>
      </c>
      <c r="C217" s="11">
        <f t="shared" ca="1" si="24"/>
        <v>7982</v>
      </c>
      <c r="D217" s="11">
        <f ca="1">IF(WEEKDAY(Table42[[#This Row],[Date]],2)&lt;=5,C217*$I$4,"")</f>
        <v>63.856000000000002</v>
      </c>
      <c r="E217" s="11">
        <f ca="1">IF(AND(SUM($D$4:D217)-SUM($E$4:E216)&gt;=$K$2,WEEKDAY(Table42[[#This Row],[Date]],2)=5),SUM($D$4:D217)-SUM($F$4:F216),"")</f>
        <v>320.07999999999629</v>
      </c>
      <c r="F217" s="11">
        <f t="shared" ca="1" si="22"/>
        <v>320</v>
      </c>
      <c r="G217" s="14"/>
      <c r="H217" s="11">
        <f t="shared" ca="1" si="25"/>
        <v>8302.0799999999872</v>
      </c>
      <c r="I217" s="40"/>
      <c r="J217" s="13">
        <f t="shared" ca="1" si="23"/>
        <v>303.31600000000003</v>
      </c>
      <c r="K217" s="13">
        <f ca="1">Table42[[#This Row],[Weekly Cashout (-Fees)]]*4</f>
        <v>1213.2640000000001</v>
      </c>
    </row>
    <row r="218" spans="1:11" ht="15.75" customHeight="1" x14ac:dyDescent="0.25">
      <c r="A218" s="9">
        <f t="shared" ca="1" si="21"/>
        <v>45283</v>
      </c>
      <c r="B218" s="10">
        <f t="shared" si="20"/>
        <v>215</v>
      </c>
      <c r="C218" s="11">
        <f t="shared" ca="1" si="24"/>
        <v>8302</v>
      </c>
      <c r="D218" s="11" t="str">
        <f ca="1">IF(WEEKDAY(Table42[[#This Row],[Date]],2)&lt;=5,C218*$I$4,"")</f>
        <v/>
      </c>
      <c r="E218" s="11" t="str">
        <f ca="1">IF(AND(SUM($D$4:D218)-SUM($E$4:E217)&gt;=$K$2,WEEKDAY(Table42[[#This Row],[Date]],2)=5),SUM($D$4:D218)-SUM($F$4:F217),"")</f>
        <v/>
      </c>
      <c r="F218" s="11" t="str">
        <f t="shared" ca="1" si="22"/>
        <v/>
      </c>
      <c r="G218" s="14"/>
      <c r="H218" s="11">
        <f t="shared" ca="1" si="25"/>
        <v>8302.0799999999872</v>
      </c>
      <c r="I218" s="40"/>
      <c r="J218" s="13">
        <f t="shared" ca="1" si="23"/>
        <v>303.31600000000003</v>
      </c>
      <c r="K218" s="13">
        <f ca="1">Table42[[#This Row],[Weekly Cashout (-Fees)]]*4</f>
        <v>1213.2640000000001</v>
      </c>
    </row>
    <row r="219" spans="1:11" ht="15.75" customHeight="1" x14ac:dyDescent="0.25">
      <c r="A219" s="9">
        <f t="shared" ca="1" si="21"/>
        <v>45284</v>
      </c>
      <c r="B219" s="10">
        <f t="shared" si="20"/>
        <v>216</v>
      </c>
      <c r="C219" s="11">
        <f t="shared" ca="1" si="24"/>
        <v>8302</v>
      </c>
      <c r="D219" s="11" t="str">
        <f ca="1">IF(WEEKDAY(Table42[[#This Row],[Date]],2)&lt;=5,C219*$I$4,"")</f>
        <v/>
      </c>
      <c r="E219" s="11" t="str">
        <f ca="1">IF(AND(SUM($D$4:D219)-SUM($E$4:E218)&gt;=$K$2,WEEKDAY(Table42[[#This Row],[Date]],2)=5),SUM($D$4:D219)-SUM($F$4:F218),"")</f>
        <v/>
      </c>
      <c r="F219" s="11" t="str">
        <f t="shared" ca="1" si="22"/>
        <v/>
      </c>
      <c r="G219" s="14"/>
      <c r="H219" s="11">
        <f t="shared" ca="1" si="25"/>
        <v>8302.0799999999872</v>
      </c>
      <c r="I219" s="40"/>
      <c r="J219" s="13">
        <f t="shared" ca="1" si="23"/>
        <v>303.31600000000003</v>
      </c>
      <c r="K219" s="13">
        <f ca="1">Table42[[#This Row],[Weekly Cashout (-Fees)]]*4</f>
        <v>1213.2640000000001</v>
      </c>
    </row>
    <row r="220" spans="1:11" ht="15.75" customHeight="1" x14ac:dyDescent="0.25">
      <c r="A220" s="9">
        <f t="shared" ca="1" si="21"/>
        <v>45285</v>
      </c>
      <c r="B220" s="10">
        <f t="shared" si="20"/>
        <v>217</v>
      </c>
      <c r="C220" s="11">
        <f t="shared" ca="1" si="24"/>
        <v>8302</v>
      </c>
      <c r="D220" s="11">
        <f ca="1">IF(WEEKDAY(Table42[[#This Row],[Date]],2)&lt;=5,C220*$I$4,"")</f>
        <v>66.415999999999997</v>
      </c>
      <c r="E220" s="11" t="str">
        <f ca="1">IF(AND(SUM($D$4:D220)-SUM($E$4:E219)&gt;=$K$2,WEEKDAY(Table42[[#This Row],[Date]],2)=5),SUM($D$4:D220)-SUM($F$4:F219),"")</f>
        <v/>
      </c>
      <c r="F220" s="11" t="str">
        <f t="shared" ca="1" si="22"/>
        <v/>
      </c>
      <c r="G220" s="14"/>
      <c r="H220" s="11">
        <f t="shared" ca="1" si="25"/>
        <v>8368.4959999999865</v>
      </c>
      <c r="I220" s="40"/>
      <c r="J220" s="13">
        <f t="shared" ca="1" si="23"/>
        <v>315.476</v>
      </c>
      <c r="K220" s="13">
        <f ca="1">Table42[[#This Row],[Weekly Cashout (-Fees)]]*4</f>
        <v>1261.904</v>
      </c>
    </row>
    <row r="221" spans="1:11" ht="15.75" customHeight="1" x14ac:dyDescent="0.25">
      <c r="A221" s="9">
        <f t="shared" ca="1" si="21"/>
        <v>45286</v>
      </c>
      <c r="B221" s="10">
        <f t="shared" si="20"/>
        <v>218</v>
      </c>
      <c r="C221" s="11">
        <f t="shared" ca="1" si="24"/>
        <v>8302</v>
      </c>
      <c r="D221" s="11">
        <f ca="1">IF(WEEKDAY(Table42[[#This Row],[Date]],2)&lt;=5,C221*$I$4,"")</f>
        <v>66.415999999999997</v>
      </c>
      <c r="E221" s="11" t="str">
        <f ca="1">IF(AND(SUM($D$4:D221)-SUM($E$4:E220)&gt;=$K$2,WEEKDAY(Table42[[#This Row],[Date]],2)=5),SUM($D$4:D221)-SUM($F$4:F220),"")</f>
        <v/>
      </c>
      <c r="F221" s="11" t="str">
        <f t="shared" ca="1" si="22"/>
        <v/>
      </c>
      <c r="G221" s="14"/>
      <c r="H221" s="11">
        <f t="shared" ca="1" si="25"/>
        <v>8434.9119999999857</v>
      </c>
      <c r="I221" s="40"/>
      <c r="J221" s="13">
        <f t="shared" ca="1" si="23"/>
        <v>315.476</v>
      </c>
      <c r="K221" s="13">
        <f ca="1">Table42[[#This Row],[Weekly Cashout (-Fees)]]*4</f>
        <v>1261.904</v>
      </c>
    </row>
    <row r="222" spans="1:11" ht="15.75" customHeight="1" x14ac:dyDescent="0.25">
      <c r="A222" s="9">
        <f t="shared" ca="1" si="21"/>
        <v>45287</v>
      </c>
      <c r="B222" s="10">
        <f t="shared" si="20"/>
        <v>219</v>
      </c>
      <c r="C222" s="11">
        <f t="shared" ca="1" si="24"/>
        <v>8302</v>
      </c>
      <c r="D222" s="11">
        <f ca="1">IF(WEEKDAY(Table42[[#This Row],[Date]],2)&lt;=5,C222*$I$4,"")</f>
        <v>66.415999999999997</v>
      </c>
      <c r="E222" s="11" t="str">
        <f ca="1">IF(AND(SUM($D$4:D222)-SUM($E$4:E221)&gt;=$K$2,WEEKDAY(Table42[[#This Row],[Date]],2)=5),SUM($D$4:D222)-SUM($F$4:F221),"")</f>
        <v/>
      </c>
      <c r="F222" s="11" t="str">
        <f t="shared" ca="1" si="22"/>
        <v/>
      </c>
      <c r="G222" s="14"/>
      <c r="H222" s="11">
        <f t="shared" ca="1" si="25"/>
        <v>8501.327999999985</v>
      </c>
      <c r="I222" s="40"/>
      <c r="J222" s="13">
        <f t="shared" ca="1" si="23"/>
        <v>315.476</v>
      </c>
      <c r="K222" s="13">
        <f ca="1">Table42[[#This Row],[Weekly Cashout (-Fees)]]*4</f>
        <v>1261.904</v>
      </c>
    </row>
    <row r="223" spans="1:11" ht="15.75" customHeight="1" x14ac:dyDescent="0.25">
      <c r="A223" s="9">
        <f t="shared" ca="1" si="21"/>
        <v>45288</v>
      </c>
      <c r="B223" s="10">
        <f t="shared" si="20"/>
        <v>220</v>
      </c>
      <c r="C223" s="11">
        <f t="shared" ca="1" si="24"/>
        <v>8302</v>
      </c>
      <c r="D223" s="11">
        <f ca="1">IF(WEEKDAY(Table42[[#This Row],[Date]],2)&lt;=5,C223*$I$4,"")</f>
        <v>66.415999999999997</v>
      </c>
      <c r="E223" s="11" t="str">
        <f ca="1">IF(AND(SUM($D$4:D223)-SUM($E$4:E222)&gt;=$K$2,WEEKDAY(Table42[[#This Row],[Date]],2)=5),SUM($D$4:D223)-SUM($F$4:F222),"")</f>
        <v/>
      </c>
      <c r="F223" s="11" t="str">
        <f t="shared" ca="1" si="22"/>
        <v/>
      </c>
      <c r="G223" s="14"/>
      <c r="H223" s="11">
        <f t="shared" ca="1" si="25"/>
        <v>8567.7439999999842</v>
      </c>
      <c r="I223" s="40"/>
      <c r="J223" s="13">
        <f t="shared" ca="1" si="23"/>
        <v>315.476</v>
      </c>
      <c r="K223" s="13">
        <f ca="1">Table42[[#This Row],[Weekly Cashout (-Fees)]]*4</f>
        <v>1261.904</v>
      </c>
    </row>
    <row r="224" spans="1:11" ht="15.75" customHeight="1" x14ac:dyDescent="0.25">
      <c r="A224" s="9">
        <f t="shared" ca="1" si="21"/>
        <v>45289</v>
      </c>
      <c r="B224" s="10">
        <f t="shared" si="20"/>
        <v>221</v>
      </c>
      <c r="C224" s="11">
        <f t="shared" ca="1" si="24"/>
        <v>8302</v>
      </c>
      <c r="D224" s="11">
        <f ca="1">IF(WEEKDAY(Table42[[#This Row],[Date]],2)&lt;=5,C224*$I$4,"")</f>
        <v>66.415999999999997</v>
      </c>
      <c r="E224" s="11">
        <f ca="1">IF(AND(SUM($D$4:D224)-SUM($E$4:E223)&gt;=$K$2,WEEKDAY(Table42[[#This Row],[Date]],2)=5),SUM($D$4:D224)-SUM($F$4:F223),"")</f>
        <v>332.15999999999713</v>
      </c>
      <c r="F224" s="11">
        <f t="shared" ca="1" si="22"/>
        <v>332</v>
      </c>
      <c r="G224" s="14"/>
      <c r="H224" s="11">
        <f t="shared" ca="1" si="25"/>
        <v>8634.1599999999835</v>
      </c>
      <c r="I224" s="40"/>
      <c r="J224" s="13">
        <f t="shared" ca="1" si="23"/>
        <v>315.476</v>
      </c>
      <c r="K224" s="13">
        <f ca="1">Table42[[#This Row],[Weekly Cashout (-Fees)]]*4</f>
        <v>1261.904</v>
      </c>
    </row>
    <row r="225" spans="1:11" ht="15.75" customHeight="1" x14ac:dyDescent="0.25">
      <c r="A225" s="9">
        <f t="shared" ca="1" si="21"/>
        <v>45290</v>
      </c>
      <c r="B225" s="10">
        <f t="shared" si="20"/>
        <v>222</v>
      </c>
      <c r="C225" s="11">
        <f t="shared" ca="1" si="24"/>
        <v>8634</v>
      </c>
      <c r="D225" s="11" t="str">
        <f ca="1">IF(WEEKDAY(Table42[[#This Row],[Date]],2)&lt;=5,C225*$I$4,"")</f>
        <v/>
      </c>
      <c r="E225" s="11" t="str">
        <f ca="1">IF(AND(SUM($D$4:D225)-SUM($E$4:E224)&gt;=$K$2,WEEKDAY(Table42[[#This Row],[Date]],2)=5),SUM($D$4:D225)-SUM($F$4:F224),"")</f>
        <v/>
      </c>
      <c r="F225" s="11" t="str">
        <f t="shared" ca="1" si="22"/>
        <v/>
      </c>
      <c r="G225" s="14"/>
      <c r="H225" s="11">
        <f t="shared" ca="1" si="25"/>
        <v>8634.1599999999835</v>
      </c>
      <c r="I225" s="40"/>
      <c r="J225" s="13">
        <f t="shared" ca="1" si="23"/>
        <v>315.476</v>
      </c>
      <c r="K225" s="13">
        <f ca="1">Table42[[#This Row],[Weekly Cashout (-Fees)]]*4</f>
        <v>1261.904</v>
      </c>
    </row>
    <row r="226" spans="1:11" ht="15.75" customHeight="1" x14ac:dyDescent="0.25">
      <c r="A226" s="9">
        <f t="shared" ca="1" si="21"/>
        <v>45291</v>
      </c>
      <c r="B226" s="10">
        <f t="shared" si="20"/>
        <v>223</v>
      </c>
      <c r="C226" s="11">
        <f t="shared" ca="1" si="24"/>
        <v>8634</v>
      </c>
      <c r="D226" s="11" t="str">
        <f ca="1">IF(WEEKDAY(Table42[[#This Row],[Date]],2)&lt;=5,C226*$I$4,"")</f>
        <v/>
      </c>
      <c r="E226" s="11" t="str">
        <f ca="1">IF(AND(SUM($D$4:D226)-SUM($E$4:E225)&gt;=$K$2,WEEKDAY(Table42[[#This Row],[Date]],2)=5),SUM($D$4:D226)-SUM($F$4:F225),"")</f>
        <v/>
      </c>
      <c r="F226" s="11" t="str">
        <f t="shared" ca="1" si="22"/>
        <v/>
      </c>
      <c r="G226" s="14"/>
      <c r="H226" s="11">
        <f t="shared" ca="1" si="25"/>
        <v>8634.1599999999835</v>
      </c>
      <c r="I226" s="40"/>
      <c r="J226" s="13">
        <f t="shared" ca="1" si="23"/>
        <v>315.476</v>
      </c>
      <c r="K226" s="13">
        <f ca="1">Table42[[#This Row],[Weekly Cashout (-Fees)]]*4</f>
        <v>1261.904</v>
      </c>
    </row>
    <row r="227" spans="1:11" ht="15.75" customHeight="1" x14ac:dyDescent="0.25">
      <c r="A227" s="9">
        <f t="shared" ca="1" si="21"/>
        <v>45292</v>
      </c>
      <c r="B227" s="10">
        <f t="shared" si="20"/>
        <v>224</v>
      </c>
      <c r="C227" s="11">
        <f t="shared" ca="1" si="24"/>
        <v>8634</v>
      </c>
      <c r="D227" s="11">
        <f ca="1">IF(WEEKDAY(Table42[[#This Row],[Date]],2)&lt;=5,C227*$I$4,"")</f>
        <v>69.072000000000003</v>
      </c>
      <c r="E227" s="11" t="str">
        <f ca="1">IF(AND(SUM($D$4:D227)-SUM($E$4:E226)&gt;=$K$2,WEEKDAY(Table42[[#This Row],[Date]],2)=5),SUM($D$4:D227)-SUM($F$4:F226),"")</f>
        <v/>
      </c>
      <c r="F227" s="11" t="str">
        <f t="shared" ca="1" si="22"/>
        <v/>
      </c>
      <c r="G227" s="14"/>
      <c r="H227" s="11">
        <f t="shared" ca="1" si="25"/>
        <v>8703.2319999999836</v>
      </c>
      <c r="I227" s="40"/>
      <c r="J227" s="13">
        <f t="shared" ca="1" si="23"/>
        <v>328.09199999999998</v>
      </c>
      <c r="K227" s="13">
        <f ca="1">Table42[[#This Row],[Weekly Cashout (-Fees)]]*4</f>
        <v>1312.3679999999999</v>
      </c>
    </row>
    <row r="228" spans="1:11" ht="15.75" customHeight="1" x14ac:dyDescent="0.25">
      <c r="A228" s="9">
        <f t="shared" ca="1" si="21"/>
        <v>45293</v>
      </c>
      <c r="B228" s="10">
        <f t="shared" si="20"/>
        <v>225</v>
      </c>
      <c r="C228" s="11">
        <f t="shared" ca="1" si="24"/>
        <v>8634</v>
      </c>
      <c r="D228" s="11">
        <f ca="1">IF(WEEKDAY(Table42[[#This Row],[Date]],2)&lt;=5,C228*$I$4,"")</f>
        <v>69.072000000000003</v>
      </c>
      <c r="E228" s="11" t="str">
        <f ca="1">IF(AND(SUM($D$4:D228)-SUM($E$4:E227)&gt;=$K$2,WEEKDAY(Table42[[#This Row],[Date]],2)=5),SUM($D$4:D228)-SUM($F$4:F227),"")</f>
        <v/>
      </c>
      <c r="F228" s="11" t="str">
        <f t="shared" ca="1" si="22"/>
        <v/>
      </c>
      <c r="G228" s="14"/>
      <c r="H228" s="11">
        <f t="shared" ca="1" si="25"/>
        <v>8772.3039999999837</v>
      </c>
      <c r="I228" s="40"/>
      <c r="J228" s="13">
        <f t="shared" ca="1" si="23"/>
        <v>328.09199999999998</v>
      </c>
      <c r="K228" s="13">
        <f ca="1">Table42[[#This Row],[Weekly Cashout (-Fees)]]*4</f>
        <v>1312.3679999999999</v>
      </c>
    </row>
    <row r="229" spans="1:11" ht="15.75" customHeight="1" x14ac:dyDescent="0.25">
      <c r="A229" s="9">
        <f t="shared" ca="1" si="21"/>
        <v>45294</v>
      </c>
      <c r="B229" s="10">
        <f t="shared" si="20"/>
        <v>226</v>
      </c>
      <c r="C229" s="11">
        <f t="shared" ca="1" si="24"/>
        <v>8634</v>
      </c>
      <c r="D229" s="11">
        <f ca="1">IF(WEEKDAY(Table42[[#This Row],[Date]],2)&lt;=5,C229*$I$4,"")</f>
        <v>69.072000000000003</v>
      </c>
      <c r="E229" s="11" t="str">
        <f ca="1">IF(AND(SUM($D$4:D229)-SUM($E$4:E228)&gt;=$K$2,WEEKDAY(Table42[[#This Row],[Date]],2)=5),SUM($D$4:D229)-SUM($F$4:F228),"")</f>
        <v/>
      </c>
      <c r="F229" s="11" t="str">
        <f t="shared" ca="1" si="22"/>
        <v/>
      </c>
      <c r="G229" s="14"/>
      <c r="H229" s="11">
        <f t="shared" ca="1" si="25"/>
        <v>8841.3759999999838</v>
      </c>
      <c r="I229" s="40"/>
      <c r="J229" s="13">
        <f t="shared" ca="1" si="23"/>
        <v>328.09199999999998</v>
      </c>
      <c r="K229" s="13">
        <f ca="1">Table42[[#This Row],[Weekly Cashout (-Fees)]]*4</f>
        <v>1312.3679999999999</v>
      </c>
    </row>
    <row r="230" spans="1:11" ht="15.75" customHeight="1" x14ac:dyDescent="0.25">
      <c r="A230" s="9">
        <f t="shared" ca="1" si="21"/>
        <v>45295</v>
      </c>
      <c r="B230" s="10">
        <f t="shared" si="20"/>
        <v>227</v>
      </c>
      <c r="C230" s="11">
        <f t="shared" ca="1" si="24"/>
        <v>8634</v>
      </c>
      <c r="D230" s="11">
        <f ca="1">IF(WEEKDAY(Table42[[#This Row],[Date]],2)&lt;=5,C230*$I$4,"")</f>
        <v>69.072000000000003</v>
      </c>
      <c r="E230" s="11" t="str">
        <f ca="1">IF(AND(SUM($D$4:D230)-SUM($E$4:E229)&gt;=$K$2,WEEKDAY(Table42[[#This Row],[Date]],2)=5),SUM($D$4:D230)-SUM($F$4:F229),"")</f>
        <v/>
      </c>
      <c r="F230" s="11" t="str">
        <f t="shared" ca="1" si="22"/>
        <v/>
      </c>
      <c r="G230" s="14"/>
      <c r="H230" s="11">
        <f t="shared" ca="1" si="25"/>
        <v>8910.4479999999839</v>
      </c>
      <c r="I230" s="40"/>
      <c r="J230" s="13">
        <f t="shared" ca="1" si="23"/>
        <v>328.09199999999998</v>
      </c>
      <c r="K230" s="13">
        <f ca="1">Table42[[#This Row],[Weekly Cashout (-Fees)]]*4</f>
        <v>1312.3679999999999</v>
      </c>
    </row>
    <row r="231" spans="1:11" ht="15.75" customHeight="1" x14ac:dyDescent="0.25">
      <c r="A231" s="9">
        <f t="shared" ca="1" si="21"/>
        <v>45296</v>
      </c>
      <c r="B231" s="10">
        <f t="shared" si="20"/>
        <v>228</v>
      </c>
      <c r="C231" s="11">
        <f t="shared" ca="1" si="24"/>
        <v>8634</v>
      </c>
      <c r="D231" s="11">
        <f ca="1">IF(WEEKDAY(Table42[[#This Row],[Date]],2)&lt;=5,C231*$I$4,"")</f>
        <v>69.072000000000003</v>
      </c>
      <c r="E231" s="11">
        <f ca="1">IF(AND(SUM($D$4:D231)-SUM($E$4:E230)&gt;=$K$2,WEEKDAY(Table42[[#This Row],[Date]],2)=5),SUM($D$4:D231)-SUM($F$4:F230),"")</f>
        <v>345.51999999999771</v>
      </c>
      <c r="F231" s="11">
        <f t="shared" ca="1" si="22"/>
        <v>345</v>
      </c>
      <c r="G231" s="14"/>
      <c r="H231" s="11">
        <f t="shared" ca="1" si="25"/>
        <v>8979.5199999999841</v>
      </c>
      <c r="I231" s="40"/>
      <c r="J231" s="13">
        <f t="shared" ca="1" si="23"/>
        <v>328.09199999999998</v>
      </c>
      <c r="K231" s="13">
        <f ca="1">Table42[[#This Row],[Weekly Cashout (-Fees)]]*4</f>
        <v>1312.3679999999999</v>
      </c>
    </row>
    <row r="232" spans="1:11" ht="15.75" customHeight="1" x14ac:dyDescent="0.25">
      <c r="A232" s="9">
        <f t="shared" ca="1" si="21"/>
        <v>45297</v>
      </c>
      <c r="B232" s="10">
        <f t="shared" si="20"/>
        <v>229</v>
      </c>
      <c r="C232" s="11">
        <f t="shared" ca="1" si="24"/>
        <v>8979</v>
      </c>
      <c r="D232" s="11" t="str">
        <f ca="1">IF(WEEKDAY(Table42[[#This Row],[Date]],2)&lt;=5,C232*$I$4,"")</f>
        <v/>
      </c>
      <c r="E232" s="11" t="str">
        <f ca="1">IF(AND(SUM($D$4:D232)-SUM($E$4:E231)&gt;=$K$2,WEEKDAY(Table42[[#This Row],[Date]],2)=5),SUM($D$4:D232)-SUM($F$4:F231),"")</f>
        <v/>
      </c>
      <c r="F232" s="11" t="str">
        <f t="shared" ca="1" si="22"/>
        <v/>
      </c>
      <c r="G232" s="14"/>
      <c r="H232" s="11">
        <f t="shared" ca="1" si="25"/>
        <v>8979.5199999999841</v>
      </c>
      <c r="I232" s="40"/>
      <c r="J232" s="13">
        <f t="shared" ca="1" si="23"/>
        <v>328.09199999999998</v>
      </c>
      <c r="K232" s="13">
        <f ca="1">Table42[[#This Row],[Weekly Cashout (-Fees)]]*4</f>
        <v>1312.3679999999999</v>
      </c>
    </row>
    <row r="233" spans="1:11" ht="15.75" customHeight="1" x14ac:dyDescent="0.25">
      <c r="A233" s="9">
        <f t="shared" ca="1" si="21"/>
        <v>45298</v>
      </c>
      <c r="B233" s="10">
        <f t="shared" si="20"/>
        <v>230</v>
      </c>
      <c r="C233" s="11">
        <f t="shared" ca="1" si="24"/>
        <v>8979</v>
      </c>
      <c r="D233" s="11" t="str">
        <f ca="1">IF(WEEKDAY(Table42[[#This Row],[Date]],2)&lt;=5,C233*$I$4,"")</f>
        <v/>
      </c>
      <c r="E233" s="11" t="str">
        <f ca="1">IF(AND(SUM($D$4:D233)-SUM($E$4:E232)&gt;=$K$2,WEEKDAY(Table42[[#This Row],[Date]],2)=5),SUM($D$4:D233)-SUM($F$4:F232),"")</f>
        <v/>
      </c>
      <c r="F233" s="11" t="str">
        <f t="shared" ca="1" si="22"/>
        <v/>
      </c>
      <c r="G233" s="14"/>
      <c r="H233" s="11">
        <f t="shared" ca="1" si="25"/>
        <v>8979.5199999999841</v>
      </c>
      <c r="I233" s="40"/>
      <c r="J233" s="13">
        <f t="shared" ca="1" si="23"/>
        <v>328.09199999999998</v>
      </c>
      <c r="K233" s="13">
        <f ca="1">Table42[[#This Row],[Weekly Cashout (-Fees)]]*4</f>
        <v>1312.3679999999999</v>
      </c>
    </row>
    <row r="234" spans="1:11" ht="15.75" customHeight="1" x14ac:dyDescent="0.25">
      <c r="A234" s="9">
        <f t="shared" ca="1" si="21"/>
        <v>45299</v>
      </c>
      <c r="B234" s="10">
        <f t="shared" si="20"/>
        <v>231</v>
      </c>
      <c r="C234" s="11">
        <f t="shared" ca="1" si="24"/>
        <v>8979</v>
      </c>
      <c r="D234" s="11">
        <f ca="1">IF(WEEKDAY(Table42[[#This Row],[Date]],2)&lt;=5,C234*$I$4,"")</f>
        <v>71.832000000000008</v>
      </c>
      <c r="E234" s="11" t="str">
        <f ca="1">IF(AND(SUM($D$4:D234)-SUM($E$4:E233)&gt;=$K$2,WEEKDAY(Table42[[#This Row],[Date]],2)=5),SUM($D$4:D234)-SUM($F$4:F233),"")</f>
        <v/>
      </c>
      <c r="F234" s="11" t="str">
        <f t="shared" ca="1" si="22"/>
        <v/>
      </c>
      <c r="G234" s="14"/>
      <c r="H234" s="11">
        <f t="shared" ca="1" si="25"/>
        <v>9051.3519999999844</v>
      </c>
      <c r="I234" s="40"/>
      <c r="J234" s="13">
        <f t="shared" ca="1" si="23"/>
        <v>341.202</v>
      </c>
      <c r="K234" s="13">
        <f ca="1">Table42[[#This Row],[Weekly Cashout (-Fees)]]*4</f>
        <v>1364.808</v>
      </c>
    </row>
    <row r="235" spans="1:11" ht="15.75" customHeight="1" x14ac:dyDescent="0.25">
      <c r="A235" s="9">
        <f t="shared" ca="1" si="21"/>
        <v>45300</v>
      </c>
      <c r="B235" s="10">
        <f t="shared" si="20"/>
        <v>232</v>
      </c>
      <c r="C235" s="11">
        <f t="shared" ca="1" si="24"/>
        <v>8979</v>
      </c>
      <c r="D235" s="11">
        <f ca="1">IF(WEEKDAY(Table42[[#This Row],[Date]],2)&lt;=5,C235*$I$4,"")</f>
        <v>71.832000000000008</v>
      </c>
      <c r="E235" s="11" t="str">
        <f ca="1">IF(AND(SUM($D$4:D235)-SUM($E$4:E234)&gt;=$K$2,WEEKDAY(Table42[[#This Row],[Date]],2)=5),SUM($D$4:D235)-SUM($F$4:F234),"")</f>
        <v/>
      </c>
      <c r="F235" s="11" t="str">
        <f t="shared" ca="1" si="22"/>
        <v/>
      </c>
      <c r="G235" s="14"/>
      <c r="H235" s="11">
        <f t="shared" ca="1" si="25"/>
        <v>9123.1839999999847</v>
      </c>
      <c r="I235" s="40"/>
      <c r="J235" s="13">
        <f t="shared" ca="1" si="23"/>
        <v>341.202</v>
      </c>
      <c r="K235" s="13">
        <f ca="1">Table42[[#This Row],[Weekly Cashout (-Fees)]]*4</f>
        <v>1364.808</v>
      </c>
    </row>
    <row r="236" spans="1:11" ht="15.75" customHeight="1" x14ac:dyDescent="0.25">
      <c r="A236" s="9">
        <f t="shared" ca="1" si="21"/>
        <v>45301</v>
      </c>
      <c r="B236" s="10">
        <f t="shared" si="20"/>
        <v>233</v>
      </c>
      <c r="C236" s="11">
        <f t="shared" ca="1" si="24"/>
        <v>8979</v>
      </c>
      <c r="D236" s="11">
        <f ca="1">IF(WEEKDAY(Table42[[#This Row],[Date]],2)&lt;=5,C236*$I$4,"")</f>
        <v>71.832000000000008</v>
      </c>
      <c r="E236" s="11" t="str">
        <f ca="1">IF(AND(SUM($D$4:D236)-SUM($E$4:E235)&gt;=$K$2,WEEKDAY(Table42[[#This Row],[Date]],2)=5),SUM($D$4:D236)-SUM($F$4:F235),"")</f>
        <v/>
      </c>
      <c r="F236" s="11" t="str">
        <f t="shared" ca="1" si="22"/>
        <v/>
      </c>
      <c r="G236" s="14"/>
      <c r="H236" s="11">
        <f t="shared" ca="1" si="25"/>
        <v>9195.0159999999851</v>
      </c>
      <c r="I236" s="40"/>
      <c r="J236" s="13">
        <f t="shared" ca="1" si="23"/>
        <v>341.202</v>
      </c>
      <c r="K236" s="13">
        <f ca="1">Table42[[#This Row],[Weekly Cashout (-Fees)]]*4</f>
        <v>1364.808</v>
      </c>
    </row>
    <row r="237" spans="1:11" ht="15.75" customHeight="1" x14ac:dyDescent="0.25">
      <c r="A237" s="9">
        <f t="shared" ca="1" si="21"/>
        <v>45302</v>
      </c>
      <c r="B237" s="10">
        <f t="shared" si="20"/>
        <v>234</v>
      </c>
      <c r="C237" s="11">
        <f t="shared" ca="1" si="24"/>
        <v>8979</v>
      </c>
      <c r="D237" s="11">
        <f ca="1">IF(WEEKDAY(Table42[[#This Row],[Date]],2)&lt;=5,C237*$I$4,"")</f>
        <v>71.832000000000008</v>
      </c>
      <c r="E237" s="11" t="str">
        <f ca="1">IF(AND(SUM($D$4:D237)-SUM($E$4:E236)&gt;=$K$2,WEEKDAY(Table42[[#This Row],[Date]],2)=5),SUM($D$4:D237)-SUM($F$4:F236),"")</f>
        <v/>
      </c>
      <c r="F237" s="11" t="str">
        <f t="shared" ca="1" si="22"/>
        <v/>
      </c>
      <c r="G237" s="14"/>
      <c r="H237" s="11">
        <f t="shared" ca="1" si="25"/>
        <v>9266.8479999999854</v>
      </c>
      <c r="I237" s="40"/>
      <c r="J237" s="13">
        <f t="shared" ca="1" si="23"/>
        <v>341.202</v>
      </c>
      <c r="K237" s="13">
        <f ca="1">Table42[[#This Row],[Weekly Cashout (-Fees)]]*4</f>
        <v>1364.808</v>
      </c>
    </row>
    <row r="238" spans="1:11" ht="15.75" customHeight="1" x14ac:dyDescent="0.25">
      <c r="A238" s="9">
        <f t="shared" ca="1" si="21"/>
        <v>45303</v>
      </c>
      <c r="B238" s="10">
        <f t="shared" si="20"/>
        <v>235</v>
      </c>
      <c r="C238" s="11">
        <f t="shared" ca="1" si="24"/>
        <v>8979</v>
      </c>
      <c r="D238" s="11">
        <f ca="1">IF(WEEKDAY(Table42[[#This Row],[Date]],2)&lt;=5,C238*$I$4,"")</f>
        <v>71.832000000000008</v>
      </c>
      <c r="E238" s="11">
        <f ca="1">IF(AND(SUM($D$4:D238)-SUM($E$4:E237)&gt;=$K$2,WEEKDAY(Table42[[#This Row],[Date]],2)=5),SUM($D$4:D238)-SUM($F$4:F237),"")</f>
        <v>359.67999999999938</v>
      </c>
      <c r="F238" s="11">
        <f t="shared" ca="1" si="22"/>
        <v>359</v>
      </c>
      <c r="G238" s="14"/>
      <c r="H238" s="11">
        <f t="shared" ca="1" si="25"/>
        <v>9338.6799999999857</v>
      </c>
      <c r="I238" s="40"/>
      <c r="J238" s="13">
        <f t="shared" ca="1" si="23"/>
        <v>341.202</v>
      </c>
      <c r="K238" s="13">
        <f ca="1">Table42[[#This Row],[Weekly Cashout (-Fees)]]*4</f>
        <v>1364.808</v>
      </c>
    </row>
    <row r="239" spans="1:11" ht="15.75" customHeight="1" x14ac:dyDescent="0.25">
      <c r="A239" s="9">
        <f t="shared" ca="1" si="21"/>
        <v>45304</v>
      </c>
      <c r="B239" s="10">
        <f t="shared" si="20"/>
        <v>236</v>
      </c>
      <c r="C239" s="11">
        <f t="shared" ca="1" si="24"/>
        <v>9338</v>
      </c>
      <c r="D239" s="11" t="str">
        <f ca="1">IF(WEEKDAY(Table42[[#This Row],[Date]],2)&lt;=5,C239*$I$4,"")</f>
        <v/>
      </c>
      <c r="E239" s="11" t="str">
        <f ca="1">IF(AND(SUM($D$4:D239)-SUM($E$4:E238)&gt;=$K$2,WEEKDAY(Table42[[#This Row],[Date]],2)=5),SUM($D$4:D239)-SUM($F$4:F238),"")</f>
        <v/>
      </c>
      <c r="F239" s="11" t="str">
        <f t="shared" ca="1" si="22"/>
        <v/>
      </c>
      <c r="G239" s="14"/>
      <c r="H239" s="11">
        <f t="shared" ca="1" si="25"/>
        <v>9338.6799999999857</v>
      </c>
      <c r="I239" s="40"/>
      <c r="J239" s="13">
        <f t="shared" ca="1" si="23"/>
        <v>341.202</v>
      </c>
      <c r="K239" s="13">
        <f ca="1">Table42[[#This Row],[Weekly Cashout (-Fees)]]*4</f>
        <v>1364.808</v>
      </c>
    </row>
    <row r="240" spans="1:11" ht="15.75" customHeight="1" x14ac:dyDescent="0.25">
      <c r="A240" s="9">
        <f t="shared" ca="1" si="21"/>
        <v>45305</v>
      </c>
      <c r="B240" s="10">
        <f t="shared" si="20"/>
        <v>237</v>
      </c>
      <c r="C240" s="11">
        <f t="shared" ca="1" si="24"/>
        <v>9338</v>
      </c>
      <c r="D240" s="11" t="str">
        <f ca="1">IF(WEEKDAY(Table42[[#This Row],[Date]],2)&lt;=5,C240*$I$4,"")</f>
        <v/>
      </c>
      <c r="E240" s="11" t="str">
        <f ca="1">IF(AND(SUM($D$4:D240)-SUM($E$4:E239)&gt;=$K$2,WEEKDAY(Table42[[#This Row],[Date]],2)=5),SUM($D$4:D240)-SUM($F$4:F239),"")</f>
        <v/>
      </c>
      <c r="F240" s="11" t="str">
        <f t="shared" ca="1" si="22"/>
        <v/>
      </c>
      <c r="G240" s="14"/>
      <c r="H240" s="11">
        <f t="shared" ca="1" si="25"/>
        <v>9338.6799999999857</v>
      </c>
      <c r="I240" s="40"/>
      <c r="J240" s="13">
        <f t="shared" ca="1" si="23"/>
        <v>341.202</v>
      </c>
      <c r="K240" s="13">
        <f ca="1">Table42[[#This Row],[Weekly Cashout (-Fees)]]*4</f>
        <v>1364.808</v>
      </c>
    </row>
    <row r="241" spans="1:11" ht="15.75" customHeight="1" x14ac:dyDescent="0.25">
      <c r="A241" s="9">
        <f t="shared" ca="1" si="21"/>
        <v>45306</v>
      </c>
      <c r="B241" s="10">
        <f t="shared" si="20"/>
        <v>238</v>
      </c>
      <c r="C241" s="11">
        <f t="shared" ca="1" si="24"/>
        <v>9338</v>
      </c>
      <c r="D241" s="11">
        <f ca="1">IF(WEEKDAY(Table42[[#This Row],[Date]],2)&lt;=5,C241*$I$4,"")</f>
        <v>74.704000000000008</v>
      </c>
      <c r="E241" s="11" t="str">
        <f ca="1">IF(AND(SUM($D$4:D241)-SUM($E$4:E240)&gt;=$K$2,WEEKDAY(Table42[[#This Row],[Date]],2)=5),SUM($D$4:D241)-SUM($F$4:F240),"")</f>
        <v/>
      </c>
      <c r="F241" s="11" t="str">
        <f t="shared" ca="1" si="22"/>
        <v/>
      </c>
      <c r="G241" s="14"/>
      <c r="H241" s="11">
        <f t="shared" ca="1" si="25"/>
        <v>9413.3839999999855</v>
      </c>
      <c r="I241" s="40"/>
      <c r="J241" s="13">
        <f t="shared" ca="1" si="23"/>
        <v>354.84400000000005</v>
      </c>
      <c r="K241" s="13">
        <f ca="1">Table42[[#This Row],[Weekly Cashout (-Fees)]]*4</f>
        <v>1419.3760000000002</v>
      </c>
    </row>
    <row r="242" spans="1:11" ht="15.75" customHeight="1" x14ac:dyDescent="0.25">
      <c r="A242" s="9">
        <f t="shared" ca="1" si="21"/>
        <v>45307</v>
      </c>
      <c r="B242" s="10">
        <f t="shared" si="20"/>
        <v>239</v>
      </c>
      <c r="C242" s="11">
        <f t="shared" ca="1" si="24"/>
        <v>9338</v>
      </c>
      <c r="D242" s="11">
        <f ca="1">IF(WEEKDAY(Table42[[#This Row],[Date]],2)&lt;=5,C242*$I$4,"")</f>
        <v>74.704000000000008</v>
      </c>
      <c r="E242" s="11" t="str">
        <f ca="1">IF(AND(SUM($D$4:D242)-SUM($E$4:E241)&gt;=$K$2,WEEKDAY(Table42[[#This Row],[Date]],2)=5),SUM($D$4:D242)-SUM($F$4:F241),"")</f>
        <v/>
      </c>
      <c r="F242" s="11" t="str">
        <f t="shared" ca="1" si="22"/>
        <v/>
      </c>
      <c r="G242" s="14"/>
      <c r="H242" s="11">
        <f t="shared" ca="1" si="25"/>
        <v>9488.0879999999852</v>
      </c>
      <c r="I242" s="40"/>
      <c r="J242" s="13">
        <f t="shared" ca="1" si="23"/>
        <v>354.84400000000005</v>
      </c>
      <c r="K242" s="13">
        <f ca="1">Table42[[#This Row],[Weekly Cashout (-Fees)]]*4</f>
        <v>1419.3760000000002</v>
      </c>
    </row>
    <row r="243" spans="1:11" ht="15.75" customHeight="1" x14ac:dyDescent="0.25">
      <c r="A243" s="9">
        <f t="shared" ca="1" si="21"/>
        <v>45308</v>
      </c>
      <c r="B243" s="10">
        <f t="shared" si="20"/>
        <v>240</v>
      </c>
      <c r="C243" s="11">
        <f t="shared" ca="1" si="24"/>
        <v>9338</v>
      </c>
      <c r="D243" s="11">
        <f ca="1">IF(WEEKDAY(Table42[[#This Row],[Date]],2)&lt;=5,C243*$I$4,"")</f>
        <v>74.704000000000008</v>
      </c>
      <c r="E243" s="11" t="str">
        <f ca="1">IF(AND(SUM($D$4:D243)-SUM($E$4:E242)&gt;=$K$2,WEEKDAY(Table42[[#This Row],[Date]],2)=5),SUM($D$4:D243)-SUM($F$4:F242),"")</f>
        <v/>
      </c>
      <c r="F243" s="11" t="str">
        <f t="shared" ca="1" si="22"/>
        <v/>
      </c>
      <c r="G243" s="14"/>
      <c r="H243" s="11">
        <f t="shared" ca="1" si="25"/>
        <v>9562.7919999999849</v>
      </c>
      <c r="I243" s="40"/>
      <c r="J243" s="13">
        <f t="shared" ca="1" si="23"/>
        <v>354.84400000000005</v>
      </c>
      <c r="K243" s="13">
        <f ca="1">Table42[[#This Row],[Weekly Cashout (-Fees)]]*4</f>
        <v>1419.3760000000002</v>
      </c>
    </row>
    <row r="244" spans="1:11" ht="15.75" customHeight="1" x14ac:dyDescent="0.25">
      <c r="A244" s="9">
        <f t="shared" ca="1" si="21"/>
        <v>45309</v>
      </c>
      <c r="B244" s="10">
        <f t="shared" si="20"/>
        <v>241</v>
      </c>
      <c r="C244" s="11">
        <f t="shared" ca="1" si="24"/>
        <v>9338</v>
      </c>
      <c r="D244" s="11">
        <f ca="1">IF(WEEKDAY(Table42[[#This Row],[Date]],2)&lt;=5,C244*$I$4,"")</f>
        <v>74.704000000000008</v>
      </c>
      <c r="E244" s="11" t="str">
        <f ca="1">IF(AND(SUM($D$4:D244)-SUM($E$4:E243)&gt;=$K$2,WEEKDAY(Table42[[#This Row],[Date]],2)=5),SUM($D$4:D244)-SUM($F$4:F243),"")</f>
        <v/>
      </c>
      <c r="F244" s="11" t="str">
        <f t="shared" ca="1" si="22"/>
        <v/>
      </c>
      <c r="G244" s="14"/>
      <c r="H244" s="11">
        <f t="shared" ca="1" si="25"/>
        <v>9637.4959999999846</v>
      </c>
      <c r="I244" s="40"/>
      <c r="J244" s="13">
        <f t="shared" ca="1" si="23"/>
        <v>354.84400000000005</v>
      </c>
      <c r="K244" s="13">
        <f ca="1">Table42[[#This Row],[Weekly Cashout (-Fees)]]*4</f>
        <v>1419.3760000000002</v>
      </c>
    </row>
    <row r="245" spans="1:11" ht="15.75" customHeight="1" x14ac:dyDescent="0.25">
      <c r="A245" s="9">
        <f t="shared" ca="1" si="21"/>
        <v>45310</v>
      </c>
      <c r="B245" s="10">
        <f t="shared" si="20"/>
        <v>242</v>
      </c>
      <c r="C245" s="11">
        <f t="shared" ca="1" si="24"/>
        <v>9338</v>
      </c>
      <c r="D245" s="11">
        <f ca="1">IF(WEEKDAY(Table42[[#This Row],[Date]],2)&lt;=5,C245*$I$4,"")</f>
        <v>74.704000000000008</v>
      </c>
      <c r="E245" s="11">
        <f ca="1">IF(AND(SUM($D$4:D245)-SUM($E$4:E244)&gt;=$K$2,WEEKDAY(Table42[[#This Row],[Date]],2)=5),SUM($D$4:D245)-SUM($F$4:F244),"")</f>
        <v>374.199999999998</v>
      </c>
      <c r="F245" s="11">
        <f t="shared" ca="1" si="22"/>
        <v>374</v>
      </c>
      <c r="G245" s="14"/>
      <c r="H245" s="11">
        <f t="shared" ca="1" si="25"/>
        <v>9712.1999999999844</v>
      </c>
      <c r="I245" s="40"/>
      <c r="J245" s="13">
        <f t="shared" ca="1" si="23"/>
        <v>354.84400000000005</v>
      </c>
      <c r="K245" s="13">
        <f ca="1">Table42[[#This Row],[Weekly Cashout (-Fees)]]*4</f>
        <v>1419.3760000000002</v>
      </c>
    </row>
    <row r="246" spans="1:11" ht="15.75" customHeight="1" x14ac:dyDescent="0.25">
      <c r="A246" s="9">
        <f t="shared" ca="1" si="21"/>
        <v>45311</v>
      </c>
      <c r="B246" s="10">
        <f t="shared" si="20"/>
        <v>243</v>
      </c>
      <c r="C246" s="11">
        <f t="shared" ca="1" si="24"/>
        <v>9712</v>
      </c>
      <c r="D246" s="11" t="str">
        <f ca="1">IF(WEEKDAY(Table42[[#This Row],[Date]],2)&lt;=5,C246*$I$4,"")</f>
        <v/>
      </c>
      <c r="E246" s="11" t="str">
        <f ca="1">IF(AND(SUM($D$4:D246)-SUM($E$4:E245)&gt;=$K$2,WEEKDAY(Table42[[#This Row],[Date]],2)=5),SUM($D$4:D246)-SUM($F$4:F245),"")</f>
        <v/>
      </c>
      <c r="F246" s="11" t="str">
        <f t="shared" ca="1" si="22"/>
        <v/>
      </c>
      <c r="G246" s="14"/>
      <c r="H246" s="11">
        <f t="shared" ca="1" si="25"/>
        <v>9712.1999999999844</v>
      </c>
      <c r="I246" s="40"/>
      <c r="J246" s="13">
        <f t="shared" ca="1" si="23"/>
        <v>354.84400000000005</v>
      </c>
      <c r="K246" s="13">
        <f ca="1">Table42[[#This Row],[Weekly Cashout (-Fees)]]*4</f>
        <v>1419.3760000000002</v>
      </c>
    </row>
    <row r="247" spans="1:11" ht="15.75" customHeight="1" x14ac:dyDescent="0.25">
      <c r="A247" s="9">
        <f t="shared" ca="1" si="21"/>
        <v>45312</v>
      </c>
      <c r="B247" s="10">
        <f t="shared" si="20"/>
        <v>244</v>
      </c>
      <c r="C247" s="11">
        <f t="shared" ca="1" si="24"/>
        <v>9712</v>
      </c>
      <c r="D247" s="11" t="str">
        <f ca="1">IF(WEEKDAY(Table42[[#This Row],[Date]],2)&lt;=5,C247*$I$4,"")</f>
        <v/>
      </c>
      <c r="E247" s="11" t="str">
        <f ca="1">IF(AND(SUM($D$4:D247)-SUM($E$4:E246)&gt;=$K$2,WEEKDAY(Table42[[#This Row],[Date]],2)=5),SUM($D$4:D247)-SUM($F$4:F246),"")</f>
        <v/>
      </c>
      <c r="F247" s="11" t="str">
        <f t="shared" ca="1" si="22"/>
        <v/>
      </c>
      <c r="G247" s="14"/>
      <c r="H247" s="11">
        <f t="shared" ca="1" si="25"/>
        <v>9712.1999999999844</v>
      </c>
      <c r="I247" s="40"/>
      <c r="J247" s="13">
        <f t="shared" ca="1" si="23"/>
        <v>354.84400000000005</v>
      </c>
      <c r="K247" s="13">
        <f ca="1">Table42[[#This Row],[Weekly Cashout (-Fees)]]*4</f>
        <v>1419.3760000000002</v>
      </c>
    </row>
    <row r="248" spans="1:11" ht="15.75" customHeight="1" x14ac:dyDescent="0.25">
      <c r="A248" s="9">
        <f t="shared" ca="1" si="21"/>
        <v>45313</v>
      </c>
      <c r="B248" s="10">
        <f t="shared" si="20"/>
        <v>245</v>
      </c>
      <c r="C248" s="11">
        <f t="shared" ca="1" si="24"/>
        <v>9712</v>
      </c>
      <c r="D248" s="11">
        <f ca="1">IF(WEEKDAY(Table42[[#This Row],[Date]],2)&lt;=5,C248*$I$4,"")</f>
        <v>77.695999999999998</v>
      </c>
      <c r="E248" s="11" t="str">
        <f ca="1">IF(AND(SUM($D$4:D248)-SUM($E$4:E247)&gt;=$K$2,WEEKDAY(Table42[[#This Row],[Date]],2)=5),SUM($D$4:D248)-SUM($F$4:F247),"")</f>
        <v/>
      </c>
      <c r="F248" s="11" t="str">
        <f t="shared" ca="1" si="22"/>
        <v/>
      </c>
      <c r="G248" s="14"/>
      <c r="H248" s="11">
        <f t="shared" ca="1" si="25"/>
        <v>9789.8959999999843</v>
      </c>
      <c r="I248" s="40"/>
      <c r="J248" s="13">
        <f t="shared" ca="1" si="23"/>
        <v>369.05600000000004</v>
      </c>
      <c r="K248" s="13">
        <f ca="1">Table42[[#This Row],[Weekly Cashout (-Fees)]]*4</f>
        <v>1476.2240000000002</v>
      </c>
    </row>
    <row r="249" spans="1:11" ht="15.75" customHeight="1" x14ac:dyDescent="0.25">
      <c r="A249" s="9">
        <f t="shared" ca="1" si="21"/>
        <v>45314</v>
      </c>
      <c r="B249" s="10">
        <f t="shared" si="20"/>
        <v>246</v>
      </c>
      <c r="C249" s="11">
        <f t="shared" ca="1" si="24"/>
        <v>9712</v>
      </c>
      <c r="D249" s="11">
        <f ca="1">IF(WEEKDAY(Table42[[#This Row],[Date]],2)&lt;=5,C249*$I$4,"")</f>
        <v>77.695999999999998</v>
      </c>
      <c r="E249" s="11" t="str">
        <f ca="1">IF(AND(SUM($D$4:D249)-SUM($E$4:E248)&gt;=$K$2,WEEKDAY(Table42[[#This Row],[Date]],2)=5),SUM($D$4:D249)-SUM($F$4:F248),"")</f>
        <v/>
      </c>
      <c r="F249" s="11" t="str">
        <f t="shared" ca="1" si="22"/>
        <v/>
      </c>
      <c r="G249" s="14"/>
      <c r="H249" s="11">
        <f t="shared" ca="1" si="25"/>
        <v>9867.5919999999842</v>
      </c>
      <c r="I249" s="40"/>
      <c r="J249" s="13">
        <f t="shared" ca="1" si="23"/>
        <v>369.05600000000004</v>
      </c>
      <c r="K249" s="13">
        <f ca="1">Table42[[#This Row],[Weekly Cashout (-Fees)]]*4</f>
        <v>1476.2240000000002</v>
      </c>
    </row>
    <row r="250" spans="1:11" ht="15.75" customHeight="1" x14ac:dyDescent="0.25">
      <c r="A250" s="9">
        <f t="shared" ca="1" si="21"/>
        <v>45315</v>
      </c>
      <c r="B250" s="10">
        <f t="shared" si="20"/>
        <v>247</v>
      </c>
      <c r="C250" s="11">
        <f t="shared" ca="1" si="24"/>
        <v>9712</v>
      </c>
      <c r="D250" s="11">
        <f ca="1">IF(WEEKDAY(Table42[[#This Row],[Date]],2)&lt;=5,C250*$I$4,"")</f>
        <v>77.695999999999998</v>
      </c>
      <c r="E250" s="11" t="str">
        <f ca="1">IF(AND(SUM($D$4:D250)-SUM($E$4:E249)&gt;=$K$2,WEEKDAY(Table42[[#This Row],[Date]],2)=5),SUM($D$4:D250)-SUM($F$4:F249),"")</f>
        <v/>
      </c>
      <c r="F250" s="11" t="str">
        <f t="shared" ca="1" si="22"/>
        <v/>
      </c>
      <c r="G250" s="14"/>
      <c r="H250" s="11">
        <f t="shared" ca="1" si="25"/>
        <v>9945.2879999999841</v>
      </c>
      <c r="I250" s="40"/>
      <c r="J250" s="13">
        <f t="shared" ca="1" si="23"/>
        <v>369.05600000000004</v>
      </c>
      <c r="K250" s="13">
        <f ca="1">Table42[[#This Row],[Weekly Cashout (-Fees)]]*4</f>
        <v>1476.2240000000002</v>
      </c>
    </row>
    <row r="251" spans="1:11" ht="15.75" customHeight="1" x14ac:dyDescent="0.25">
      <c r="A251" s="9">
        <f t="shared" ca="1" si="21"/>
        <v>45316</v>
      </c>
      <c r="B251" s="10">
        <f t="shared" si="20"/>
        <v>248</v>
      </c>
      <c r="C251" s="11">
        <f t="shared" ca="1" si="24"/>
        <v>9712</v>
      </c>
      <c r="D251" s="11">
        <f ca="1">IF(WEEKDAY(Table42[[#This Row],[Date]],2)&lt;=5,C251*$I$4,"")</f>
        <v>77.695999999999998</v>
      </c>
      <c r="E251" s="11" t="str">
        <f ca="1">IF(AND(SUM($D$4:D251)-SUM($E$4:E250)&gt;=$K$2,WEEKDAY(Table42[[#This Row],[Date]],2)=5),SUM($D$4:D251)-SUM($F$4:F250),"")</f>
        <v/>
      </c>
      <c r="F251" s="11" t="str">
        <f t="shared" ca="1" si="22"/>
        <v/>
      </c>
      <c r="G251" s="14"/>
      <c r="H251" s="11">
        <f t="shared" ca="1" si="25"/>
        <v>10022.983999999984</v>
      </c>
      <c r="I251" s="40"/>
      <c r="J251" s="13">
        <f t="shared" ca="1" si="23"/>
        <v>369.05600000000004</v>
      </c>
      <c r="K251" s="13">
        <f ca="1">Table42[[#This Row],[Weekly Cashout (-Fees)]]*4</f>
        <v>1476.2240000000002</v>
      </c>
    </row>
    <row r="252" spans="1:11" ht="15.75" customHeight="1" x14ac:dyDescent="0.25">
      <c r="A252" s="9">
        <f t="shared" ca="1" si="21"/>
        <v>45317</v>
      </c>
      <c r="B252" s="10">
        <f t="shared" si="20"/>
        <v>249</v>
      </c>
      <c r="C252" s="11">
        <f t="shared" ca="1" si="24"/>
        <v>9712</v>
      </c>
      <c r="D252" s="11">
        <f ca="1">IF(WEEKDAY(Table42[[#This Row],[Date]],2)&lt;=5,C252*$I$4,"")</f>
        <v>77.695999999999998</v>
      </c>
      <c r="E252" s="11">
        <f ca="1">IF(AND(SUM($D$4:D252)-SUM($E$4:E251)&gt;=$K$2,WEEKDAY(Table42[[#This Row],[Date]],2)=5),SUM($D$4:D252)-SUM($F$4:F251),"")</f>
        <v>388.67999999999756</v>
      </c>
      <c r="F252" s="11">
        <f t="shared" ca="1" si="22"/>
        <v>388</v>
      </c>
      <c r="G252" s="14"/>
      <c r="H252" s="11">
        <f t="shared" ca="1" si="25"/>
        <v>10100.679999999984</v>
      </c>
      <c r="I252" s="40"/>
      <c r="J252" s="13">
        <f t="shared" ca="1" si="23"/>
        <v>369.05600000000004</v>
      </c>
      <c r="K252" s="13">
        <f ca="1">Table42[[#This Row],[Weekly Cashout (-Fees)]]*4</f>
        <v>1476.2240000000002</v>
      </c>
    </row>
    <row r="253" spans="1:11" ht="15.75" customHeight="1" x14ac:dyDescent="0.25">
      <c r="A253" s="9">
        <f t="shared" ca="1" si="21"/>
        <v>45318</v>
      </c>
      <c r="B253" s="10">
        <f t="shared" si="20"/>
        <v>250</v>
      </c>
      <c r="C253" s="11">
        <f t="shared" ca="1" si="24"/>
        <v>10100</v>
      </c>
      <c r="D253" s="11" t="str">
        <f ca="1">IF(WEEKDAY(Table42[[#This Row],[Date]],2)&lt;=5,C253*$I$4,"")</f>
        <v/>
      </c>
      <c r="E253" s="11" t="str">
        <f ca="1">IF(AND(SUM($D$4:D253)-SUM($E$4:E252)&gt;=$K$2,WEEKDAY(Table42[[#This Row],[Date]],2)=5),SUM($D$4:D253)-SUM($F$4:F252),"")</f>
        <v/>
      </c>
      <c r="F253" s="11" t="str">
        <f t="shared" ca="1" si="22"/>
        <v/>
      </c>
      <c r="G253" s="14"/>
      <c r="H253" s="11">
        <f t="shared" ca="1" si="25"/>
        <v>10100.679999999984</v>
      </c>
      <c r="I253" s="40"/>
      <c r="J253" s="13">
        <f t="shared" ca="1" si="23"/>
        <v>369.05600000000004</v>
      </c>
      <c r="K253" s="13">
        <f ca="1">Table42[[#This Row],[Weekly Cashout (-Fees)]]*4</f>
        <v>1476.2240000000002</v>
      </c>
    </row>
    <row r="254" spans="1:11" ht="15.75" customHeight="1" x14ac:dyDescent="0.25">
      <c r="A254" s="9">
        <f t="shared" ca="1" si="21"/>
        <v>45319</v>
      </c>
      <c r="B254" s="10">
        <f t="shared" si="20"/>
        <v>251</v>
      </c>
      <c r="C254" s="11">
        <f t="shared" ca="1" si="24"/>
        <v>10100</v>
      </c>
      <c r="D254" s="11" t="str">
        <f ca="1">IF(WEEKDAY(Table42[[#This Row],[Date]],2)&lt;=5,C254*$I$4,"")</f>
        <v/>
      </c>
      <c r="E254" s="11" t="str">
        <f ca="1">IF(AND(SUM($D$4:D254)-SUM($E$4:E253)&gt;=$K$2,WEEKDAY(Table42[[#This Row],[Date]],2)=5),SUM($D$4:D254)-SUM($F$4:F253),"")</f>
        <v/>
      </c>
      <c r="F254" s="11" t="str">
        <f t="shared" ca="1" si="22"/>
        <v/>
      </c>
      <c r="G254" s="14"/>
      <c r="H254" s="11">
        <f t="shared" ca="1" si="25"/>
        <v>10100.679999999984</v>
      </c>
      <c r="I254" s="40"/>
      <c r="J254" s="13">
        <f t="shared" ca="1" si="23"/>
        <v>369.05600000000004</v>
      </c>
      <c r="K254" s="13">
        <f ca="1">Table42[[#This Row],[Weekly Cashout (-Fees)]]*4</f>
        <v>1476.2240000000002</v>
      </c>
    </row>
    <row r="255" spans="1:11" ht="15.75" customHeight="1" x14ac:dyDescent="0.25">
      <c r="A255" s="9">
        <f t="shared" ca="1" si="21"/>
        <v>45320</v>
      </c>
      <c r="B255" s="10">
        <f t="shared" si="20"/>
        <v>252</v>
      </c>
      <c r="C255" s="11">
        <f t="shared" ca="1" si="24"/>
        <v>10100</v>
      </c>
      <c r="D255" s="11">
        <f ca="1">IF(WEEKDAY(Table42[[#This Row],[Date]],2)&lt;=5,C255*$I$4,"")</f>
        <v>80.8</v>
      </c>
      <c r="E255" s="11" t="str">
        <f ca="1">IF(AND(SUM($D$4:D255)-SUM($E$4:E254)&gt;=$K$2,WEEKDAY(Table42[[#This Row],[Date]],2)=5),SUM($D$4:D255)-SUM($F$4:F254),"")</f>
        <v/>
      </c>
      <c r="F255" s="11" t="str">
        <f t="shared" ca="1" si="22"/>
        <v/>
      </c>
      <c r="G255" s="14"/>
      <c r="H255" s="11">
        <f t="shared" ca="1" si="25"/>
        <v>10181.479999999983</v>
      </c>
      <c r="I255" s="40"/>
      <c r="J255" s="13">
        <f t="shared" ca="1" si="23"/>
        <v>383.8</v>
      </c>
      <c r="K255" s="13">
        <f ca="1">Table42[[#This Row],[Weekly Cashout (-Fees)]]*4</f>
        <v>1535.2</v>
      </c>
    </row>
    <row r="256" spans="1:11" ht="15.75" customHeight="1" x14ac:dyDescent="0.25">
      <c r="A256" s="9">
        <f t="shared" ca="1" si="21"/>
        <v>45321</v>
      </c>
      <c r="B256" s="10">
        <f t="shared" si="20"/>
        <v>253</v>
      </c>
      <c r="C256" s="11">
        <f t="shared" ca="1" si="24"/>
        <v>10100</v>
      </c>
      <c r="D256" s="11">
        <f ca="1">IF(WEEKDAY(Table42[[#This Row],[Date]],2)&lt;=5,C256*$I$4,"")</f>
        <v>80.8</v>
      </c>
      <c r="E256" s="11" t="str">
        <f ca="1">IF(AND(SUM($D$4:D256)-SUM($E$4:E255)&gt;=$K$2,WEEKDAY(Table42[[#This Row],[Date]],2)=5),SUM($D$4:D256)-SUM($F$4:F255),"")</f>
        <v/>
      </c>
      <c r="F256" s="11" t="str">
        <f t="shared" ca="1" si="22"/>
        <v/>
      </c>
      <c r="G256" s="14"/>
      <c r="H256" s="11">
        <f t="shared" ca="1" si="25"/>
        <v>10262.279999999982</v>
      </c>
      <c r="I256" s="40"/>
      <c r="J256" s="13">
        <f t="shared" ca="1" si="23"/>
        <v>383.8</v>
      </c>
      <c r="K256" s="13">
        <f ca="1">Table42[[#This Row],[Weekly Cashout (-Fees)]]*4</f>
        <v>1535.2</v>
      </c>
    </row>
    <row r="257" spans="1:11" ht="15.75" customHeight="1" x14ac:dyDescent="0.25">
      <c r="A257" s="9">
        <f t="shared" ca="1" si="21"/>
        <v>45322</v>
      </c>
      <c r="B257" s="10">
        <f t="shared" si="20"/>
        <v>254</v>
      </c>
      <c r="C257" s="11">
        <f t="shared" ca="1" si="24"/>
        <v>10100</v>
      </c>
      <c r="D257" s="11">
        <f ca="1">IF(WEEKDAY(Table42[[#This Row],[Date]],2)&lt;=5,C257*$I$4,"")</f>
        <v>80.8</v>
      </c>
      <c r="E257" s="11" t="str">
        <f ca="1">IF(AND(SUM($D$4:D257)-SUM($E$4:E256)&gt;=$K$2,WEEKDAY(Table42[[#This Row],[Date]],2)=5),SUM($D$4:D257)-SUM($F$4:F256),"")</f>
        <v/>
      </c>
      <c r="F257" s="11" t="str">
        <f t="shared" ca="1" si="22"/>
        <v/>
      </c>
      <c r="G257" s="14"/>
      <c r="H257" s="11">
        <f t="shared" ca="1" si="25"/>
        <v>10343.079999999982</v>
      </c>
      <c r="I257" s="40"/>
      <c r="J257" s="13">
        <f t="shared" ca="1" si="23"/>
        <v>383.8</v>
      </c>
      <c r="K257" s="13">
        <f ca="1">Table42[[#This Row],[Weekly Cashout (-Fees)]]*4</f>
        <v>1535.2</v>
      </c>
    </row>
    <row r="258" spans="1:11" ht="15.75" customHeight="1" x14ac:dyDescent="0.25">
      <c r="A258" s="9">
        <f t="shared" ca="1" si="21"/>
        <v>45323</v>
      </c>
      <c r="B258" s="10">
        <f t="shared" si="20"/>
        <v>255</v>
      </c>
      <c r="C258" s="11">
        <f t="shared" ca="1" si="24"/>
        <v>10100</v>
      </c>
      <c r="D258" s="11">
        <f ca="1">IF(WEEKDAY(Table42[[#This Row],[Date]],2)&lt;=5,C258*$I$4,"")</f>
        <v>80.8</v>
      </c>
      <c r="E258" s="11" t="str">
        <f ca="1">IF(AND(SUM($D$4:D258)-SUM($E$4:E257)&gt;=$K$2,WEEKDAY(Table42[[#This Row],[Date]],2)=5),SUM($D$4:D258)-SUM($F$4:F257),"")</f>
        <v/>
      </c>
      <c r="F258" s="11" t="str">
        <f t="shared" ca="1" si="22"/>
        <v/>
      </c>
      <c r="G258" s="14"/>
      <c r="H258" s="11">
        <f t="shared" ca="1" si="25"/>
        <v>10423.879999999981</v>
      </c>
      <c r="I258" s="40"/>
      <c r="J258" s="13">
        <f t="shared" ca="1" si="23"/>
        <v>383.8</v>
      </c>
      <c r="K258" s="13">
        <f ca="1">Table42[[#This Row],[Weekly Cashout (-Fees)]]*4</f>
        <v>1535.2</v>
      </c>
    </row>
    <row r="259" spans="1:11" ht="15.75" customHeight="1" x14ac:dyDescent="0.25">
      <c r="A259" s="9">
        <f t="shared" ca="1" si="21"/>
        <v>45324</v>
      </c>
      <c r="B259" s="10">
        <f t="shared" si="20"/>
        <v>256</v>
      </c>
      <c r="C259" s="11">
        <f t="shared" ca="1" si="24"/>
        <v>10100</v>
      </c>
      <c r="D259" s="11">
        <f ca="1">IF(WEEKDAY(Table42[[#This Row],[Date]],2)&lt;=5,C259*$I$4,"")</f>
        <v>80.8</v>
      </c>
      <c r="E259" s="11">
        <f ca="1">IF(AND(SUM($D$4:D259)-SUM($E$4:E258)&gt;=$K$2,WEEKDAY(Table42[[#This Row],[Date]],2)=5),SUM($D$4:D259)-SUM($F$4:F258),"")</f>
        <v>404.67999999999847</v>
      </c>
      <c r="F259" s="11">
        <f t="shared" ca="1" si="22"/>
        <v>404</v>
      </c>
      <c r="G259" s="14"/>
      <c r="H259" s="11">
        <f t="shared" ca="1" si="25"/>
        <v>10504.67999999998</v>
      </c>
      <c r="I259" s="40"/>
      <c r="J259" s="13">
        <f t="shared" ca="1" si="23"/>
        <v>383.8</v>
      </c>
      <c r="K259" s="13">
        <f ca="1">Table42[[#This Row],[Weekly Cashout (-Fees)]]*4</f>
        <v>1535.2</v>
      </c>
    </row>
    <row r="260" spans="1:11" ht="15.75" customHeight="1" x14ac:dyDescent="0.25">
      <c r="A260" s="9">
        <f t="shared" ca="1" si="21"/>
        <v>45325</v>
      </c>
      <c r="B260" s="10">
        <f t="shared" ref="B260:B323" si="26">ROW()-3</f>
        <v>257</v>
      </c>
      <c r="C260" s="11">
        <f t="shared" ca="1" si="24"/>
        <v>10504</v>
      </c>
      <c r="D260" s="11" t="str">
        <f ca="1">IF(WEEKDAY(Table42[[#This Row],[Date]],2)&lt;=5,C260*$I$4,"")</f>
        <v/>
      </c>
      <c r="E260" s="11" t="str">
        <f ca="1">IF(AND(SUM($D$4:D260)-SUM($E$4:E259)&gt;=$K$2,WEEKDAY(Table42[[#This Row],[Date]],2)=5),SUM($D$4:D260)-SUM($F$4:F259),"")</f>
        <v/>
      </c>
      <c r="F260" s="11" t="str">
        <f t="shared" ca="1" si="22"/>
        <v/>
      </c>
      <c r="G260" s="14"/>
      <c r="H260" s="11">
        <f t="shared" ca="1" si="25"/>
        <v>10504.67999999998</v>
      </c>
      <c r="I260" s="40"/>
      <c r="J260" s="13">
        <f t="shared" ca="1" si="23"/>
        <v>383.8</v>
      </c>
      <c r="K260" s="13">
        <f ca="1">Table42[[#This Row],[Weekly Cashout (-Fees)]]*4</f>
        <v>1535.2</v>
      </c>
    </row>
    <row r="261" spans="1:11" ht="15.75" customHeight="1" x14ac:dyDescent="0.25">
      <c r="A261" s="9">
        <f t="shared" ref="A261:A324" ca="1" si="27">A260+1</f>
        <v>45326</v>
      </c>
      <c r="B261" s="10">
        <f t="shared" si="26"/>
        <v>258</v>
      </c>
      <c r="C261" s="11">
        <f t="shared" ca="1" si="24"/>
        <v>10504</v>
      </c>
      <c r="D261" s="11" t="str">
        <f ca="1">IF(WEEKDAY(Table42[[#This Row],[Date]],2)&lt;=5,C261*$I$4,"")</f>
        <v/>
      </c>
      <c r="E261" s="11" t="str">
        <f ca="1">IF(AND(SUM($D$4:D261)-SUM($E$4:E260)&gt;=$K$2,WEEKDAY(Table42[[#This Row],[Date]],2)=5),SUM($D$4:D261)-SUM($F$4:F260),"")</f>
        <v/>
      </c>
      <c r="F261" s="11" t="str">
        <f t="shared" ca="1" si="22"/>
        <v/>
      </c>
      <c r="G261" s="14"/>
      <c r="H261" s="11">
        <f t="shared" ca="1" si="25"/>
        <v>10504.67999999998</v>
      </c>
      <c r="I261" s="40"/>
      <c r="J261" s="13">
        <f t="shared" ca="1" si="23"/>
        <v>383.8</v>
      </c>
      <c r="K261" s="13">
        <f ca="1">Table42[[#This Row],[Weekly Cashout (-Fees)]]*4</f>
        <v>1535.2</v>
      </c>
    </row>
    <row r="262" spans="1:11" ht="15.75" customHeight="1" x14ac:dyDescent="0.25">
      <c r="A262" s="9">
        <f t="shared" ca="1" si="27"/>
        <v>45327</v>
      </c>
      <c r="B262" s="10">
        <f t="shared" si="26"/>
        <v>259</v>
      </c>
      <c r="C262" s="11">
        <f t="shared" ca="1" si="24"/>
        <v>10504</v>
      </c>
      <c r="D262" s="11">
        <f ca="1">IF(WEEKDAY(Table42[[#This Row],[Date]],2)&lt;=5,C262*$I$4,"")</f>
        <v>84.031999999999996</v>
      </c>
      <c r="E262" s="11" t="str">
        <f ca="1">IF(AND(SUM($D$4:D262)-SUM($E$4:E261)&gt;=$K$2,WEEKDAY(Table42[[#This Row],[Date]],2)=5),SUM($D$4:D262)-SUM($F$4:F261),"")</f>
        <v/>
      </c>
      <c r="F262" s="11" t="str">
        <f t="shared" ref="F262:F325" ca="1" si="28">IF(E262="","",IF(E262&gt;$K$2,TRUNC(E262*100%),""))</f>
        <v/>
      </c>
      <c r="G262" s="14"/>
      <c r="H262" s="11">
        <f t="shared" ca="1" si="25"/>
        <v>10588.71199999998</v>
      </c>
      <c r="I262" s="40"/>
      <c r="J262" s="13">
        <f t="shared" ref="J262:J325" ca="1" si="29">IF(ISNUMBER(D262),D262*5-(D262*5*0.05),J261)</f>
        <v>399.15199999999999</v>
      </c>
      <c r="K262" s="13">
        <f ca="1">Table42[[#This Row],[Weekly Cashout (-Fees)]]*4</f>
        <v>1596.6079999999999</v>
      </c>
    </row>
    <row r="263" spans="1:11" ht="15.75" customHeight="1" x14ac:dyDescent="0.25">
      <c r="A263" s="9">
        <f t="shared" ca="1" si="27"/>
        <v>45328</v>
      </c>
      <c r="B263" s="10">
        <f t="shared" si="26"/>
        <v>260</v>
      </c>
      <c r="C263" s="11">
        <f t="shared" ref="C263:C326" ca="1" si="30">IF(ISNUMBER(F262),C262+F262+G262,C262+G262)</f>
        <v>10504</v>
      </c>
      <c r="D263" s="11">
        <f ca="1">IF(WEEKDAY(Table42[[#This Row],[Date]],2)&lt;=5,C263*$I$4,"")</f>
        <v>84.031999999999996</v>
      </c>
      <c r="E263" s="11" t="str">
        <f ca="1">IF(AND(SUM($D$4:D263)-SUM($E$4:E262)&gt;=$K$2,WEEKDAY(Table42[[#This Row],[Date]],2)=5),SUM($D$4:D263)-SUM($F$4:F262),"")</f>
        <v/>
      </c>
      <c r="F263" s="11" t="str">
        <f t="shared" ca="1" si="28"/>
        <v/>
      </c>
      <c r="G263" s="14"/>
      <c r="H263" s="11">
        <f t="shared" ca="1" si="25"/>
        <v>10672.743999999979</v>
      </c>
      <c r="I263" s="40"/>
      <c r="J263" s="13">
        <f t="shared" ca="1" si="29"/>
        <v>399.15199999999999</v>
      </c>
      <c r="K263" s="13">
        <f ca="1">Table42[[#This Row],[Weekly Cashout (-Fees)]]*4</f>
        <v>1596.6079999999999</v>
      </c>
    </row>
    <row r="264" spans="1:11" ht="15.75" customHeight="1" x14ac:dyDescent="0.25">
      <c r="A264" s="9">
        <f t="shared" ca="1" si="27"/>
        <v>45329</v>
      </c>
      <c r="B264" s="10">
        <f t="shared" si="26"/>
        <v>261</v>
      </c>
      <c r="C264" s="11">
        <f t="shared" ca="1" si="30"/>
        <v>10504</v>
      </c>
      <c r="D264" s="11">
        <f ca="1">IF(WEEKDAY(Table42[[#This Row],[Date]],2)&lt;=5,C264*$I$4,"")</f>
        <v>84.031999999999996</v>
      </c>
      <c r="E264" s="11" t="str">
        <f ca="1">IF(AND(SUM($D$4:D264)-SUM($E$4:E263)&gt;=$K$2,WEEKDAY(Table42[[#This Row],[Date]],2)=5),SUM($D$4:D264)-SUM($F$4:F263),"")</f>
        <v/>
      </c>
      <c r="F264" s="11" t="str">
        <f t="shared" ca="1" si="28"/>
        <v/>
      </c>
      <c r="G264" s="14"/>
      <c r="H264" s="11">
        <f t="shared" ca="1" si="25"/>
        <v>10756.775999999978</v>
      </c>
      <c r="I264" s="40"/>
      <c r="J264" s="13">
        <f t="shared" ca="1" si="29"/>
        <v>399.15199999999999</v>
      </c>
      <c r="K264" s="13">
        <f ca="1">Table42[[#This Row],[Weekly Cashout (-Fees)]]*4</f>
        <v>1596.6079999999999</v>
      </c>
    </row>
    <row r="265" spans="1:11" ht="15.75" customHeight="1" x14ac:dyDescent="0.25">
      <c r="A265" s="9">
        <f t="shared" ca="1" si="27"/>
        <v>45330</v>
      </c>
      <c r="B265" s="10">
        <f t="shared" si="26"/>
        <v>262</v>
      </c>
      <c r="C265" s="11">
        <f t="shared" ca="1" si="30"/>
        <v>10504</v>
      </c>
      <c r="D265" s="11">
        <f ca="1">IF(WEEKDAY(Table42[[#This Row],[Date]],2)&lt;=5,C265*$I$4,"")</f>
        <v>84.031999999999996</v>
      </c>
      <c r="E265" s="11" t="str">
        <f ca="1">IF(AND(SUM($D$4:D265)-SUM($E$4:E264)&gt;=$K$2,WEEKDAY(Table42[[#This Row],[Date]],2)=5),SUM($D$4:D265)-SUM($F$4:F264),"")</f>
        <v/>
      </c>
      <c r="F265" s="11" t="str">
        <f t="shared" ca="1" si="28"/>
        <v/>
      </c>
      <c r="G265" s="14"/>
      <c r="H265" s="11">
        <f t="shared" ref="H265:H328" ca="1" si="31">IF(ISNUMBER(D265),H264+G265+D265,H264+G265)</f>
        <v>10840.807999999977</v>
      </c>
      <c r="I265" s="40"/>
      <c r="J265" s="13">
        <f t="shared" ca="1" si="29"/>
        <v>399.15199999999999</v>
      </c>
      <c r="K265" s="13">
        <f ca="1">Table42[[#This Row],[Weekly Cashout (-Fees)]]*4</f>
        <v>1596.6079999999999</v>
      </c>
    </row>
    <row r="266" spans="1:11" ht="15.75" customHeight="1" x14ac:dyDescent="0.25">
      <c r="A266" s="9">
        <f t="shared" ca="1" si="27"/>
        <v>45331</v>
      </c>
      <c r="B266" s="10">
        <f t="shared" si="26"/>
        <v>263</v>
      </c>
      <c r="C266" s="11">
        <f t="shared" ca="1" si="30"/>
        <v>10504</v>
      </c>
      <c r="D266" s="11">
        <f ca="1">IF(WEEKDAY(Table42[[#This Row],[Date]],2)&lt;=5,C266*$I$4,"")</f>
        <v>84.031999999999996</v>
      </c>
      <c r="E266" s="11">
        <f ca="1">IF(AND(SUM($D$4:D266)-SUM($E$4:E265)&gt;=$K$2,WEEKDAY(Table42[[#This Row],[Date]],2)=5),SUM($D$4:D266)-SUM($F$4:F265),"")</f>
        <v>420.83999999999651</v>
      </c>
      <c r="F266" s="11">
        <f t="shared" ca="1" si="28"/>
        <v>420</v>
      </c>
      <c r="G266" s="14"/>
      <c r="H266" s="11">
        <f t="shared" ca="1" si="31"/>
        <v>10924.839999999976</v>
      </c>
      <c r="I266" s="40"/>
      <c r="J266" s="13">
        <f t="shared" ca="1" si="29"/>
        <v>399.15199999999999</v>
      </c>
      <c r="K266" s="13">
        <f ca="1">Table42[[#This Row],[Weekly Cashout (-Fees)]]*4</f>
        <v>1596.6079999999999</v>
      </c>
    </row>
    <row r="267" spans="1:11" ht="15.75" customHeight="1" x14ac:dyDescent="0.25">
      <c r="A267" s="9">
        <f t="shared" ca="1" si="27"/>
        <v>45332</v>
      </c>
      <c r="B267" s="10">
        <f t="shared" si="26"/>
        <v>264</v>
      </c>
      <c r="C267" s="11">
        <f t="shared" ca="1" si="30"/>
        <v>10924</v>
      </c>
      <c r="D267" s="11" t="str">
        <f ca="1">IF(WEEKDAY(Table42[[#This Row],[Date]],2)&lt;=5,C267*$I$4,"")</f>
        <v/>
      </c>
      <c r="E267" s="11" t="str">
        <f ca="1">IF(AND(SUM($D$4:D267)-SUM($E$4:E266)&gt;=$K$2,WEEKDAY(Table42[[#This Row],[Date]],2)=5),SUM($D$4:D267)-SUM($F$4:F266),"")</f>
        <v/>
      </c>
      <c r="F267" s="11" t="str">
        <f t="shared" ca="1" si="28"/>
        <v/>
      </c>
      <c r="G267" s="14"/>
      <c r="H267" s="11">
        <f t="shared" ca="1" si="31"/>
        <v>10924.839999999976</v>
      </c>
      <c r="I267" s="40"/>
      <c r="J267" s="13">
        <f t="shared" ca="1" si="29"/>
        <v>399.15199999999999</v>
      </c>
      <c r="K267" s="13">
        <f ca="1">Table42[[#This Row],[Weekly Cashout (-Fees)]]*4</f>
        <v>1596.6079999999999</v>
      </c>
    </row>
    <row r="268" spans="1:11" ht="15.75" customHeight="1" x14ac:dyDescent="0.25">
      <c r="A268" s="9">
        <f t="shared" ca="1" si="27"/>
        <v>45333</v>
      </c>
      <c r="B268" s="10">
        <f t="shared" si="26"/>
        <v>265</v>
      </c>
      <c r="C268" s="11">
        <f t="shared" ca="1" si="30"/>
        <v>10924</v>
      </c>
      <c r="D268" s="11" t="str">
        <f ca="1">IF(WEEKDAY(Table42[[#This Row],[Date]],2)&lt;=5,C268*$I$4,"")</f>
        <v/>
      </c>
      <c r="E268" s="11" t="str">
        <f ca="1">IF(AND(SUM($D$4:D268)-SUM($E$4:E267)&gt;=$K$2,WEEKDAY(Table42[[#This Row],[Date]],2)=5),SUM($D$4:D268)-SUM($F$4:F267),"")</f>
        <v/>
      </c>
      <c r="F268" s="11" t="str">
        <f t="shared" ca="1" si="28"/>
        <v/>
      </c>
      <c r="G268" s="14"/>
      <c r="H268" s="11">
        <f t="shared" ca="1" si="31"/>
        <v>10924.839999999976</v>
      </c>
      <c r="I268" s="40"/>
      <c r="J268" s="13">
        <f t="shared" ca="1" si="29"/>
        <v>399.15199999999999</v>
      </c>
      <c r="K268" s="13">
        <f ca="1">Table42[[#This Row],[Weekly Cashout (-Fees)]]*4</f>
        <v>1596.6079999999999</v>
      </c>
    </row>
    <row r="269" spans="1:11" ht="15.75" customHeight="1" x14ac:dyDescent="0.25">
      <c r="A269" s="9">
        <f t="shared" ca="1" si="27"/>
        <v>45334</v>
      </c>
      <c r="B269" s="10">
        <f t="shared" si="26"/>
        <v>266</v>
      </c>
      <c r="C269" s="11">
        <f t="shared" ca="1" si="30"/>
        <v>10924</v>
      </c>
      <c r="D269" s="11">
        <f ca="1">IF(WEEKDAY(Table42[[#This Row],[Date]],2)&lt;=5,C269*$I$4,"")</f>
        <v>87.391999999999996</v>
      </c>
      <c r="E269" s="11" t="str">
        <f ca="1">IF(AND(SUM($D$4:D269)-SUM($E$4:E268)&gt;=$K$2,WEEKDAY(Table42[[#This Row],[Date]],2)=5),SUM($D$4:D269)-SUM($F$4:F268),"")</f>
        <v/>
      </c>
      <c r="F269" s="11" t="str">
        <f t="shared" ca="1" si="28"/>
        <v/>
      </c>
      <c r="G269" s="14"/>
      <c r="H269" s="11">
        <f t="shared" ca="1" si="31"/>
        <v>11012.231999999976</v>
      </c>
      <c r="I269" s="40"/>
      <c r="J269" s="13">
        <f t="shared" ca="1" si="29"/>
        <v>415.11199999999997</v>
      </c>
      <c r="K269" s="13">
        <f ca="1">Table42[[#This Row],[Weekly Cashout (-Fees)]]*4</f>
        <v>1660.4479999999999</v>
      </c>
    </row>
    <row r="270" spans="1:11" ht="15.75" customHeight="1" x14ac:dyDescent="0.25">
      <c r="A270" s="9">
        <f t="shared" ca="1" si="27"/>
        <v>45335</v>
      </c>
      <c r="B270" s="10">
        <f t="shared" si="26"/>
        <v>267</v>
      </c>
      <c r="C270" s="11">
        <f t="shared" ca="1" si="30"/>
        <v>10924</v>
      </c>
      <c r="D270" s="11">
        <f ca="1">IF(WEEKDAY(Table42[[#This Row],[Date]],2)&lt;=5,C270*$I$4,"")</f>
        <v>87.391999999999996</v>
      </c>
      <c r="E270" s="11" t="str">
        <f ca="1">IF(AND(SUM($D$4:D270)-SUM($E$4:E269)&gt;=$K$2,WEEKDAY(Table42[[#This Row],[Date]],2)=5),SUM($D$4:D270)-SUM($F$4:F269),"")</f>
        <v/>
      </c>
      <c r="F270" s="11" t="str">
        <f t="shared" ca="1" si="28"/>
        <v/>
      </c>
      <c r="G270" s="14"/>
      <c r="H270" s="11">
        <f t="shared" ca="1" si="31"/>
        <v>11099.623999999976</v>
      </c>
      <c r="I270" s="40"/>
      <c r="J270" s="13">
        <f t="shared" ca="1" si="29"/>
        <v>415.11199999999997</v>
      </c>
      <c r="K270" s="13">
        <f ca="1">Table42[[#This Row],[Weekly Cashout (-Fees)]]*4</f>
        <v>1660.4479999999999</v>
      </c>
    </row>
    <row r="271" spans="1:11" ht="15.75" customHeight="1" x14ac:dyDescent="0.25">
      <c r="A271" s="9">
        <f t="shared" ca="1" si="27"/>
        <v>45336</v>
      </c>
      <c r="B271" s="10">
        <f t="shared" si="26"/>
        <v>268</v>
      </c>
      <c r="C271" s="11">
        <f t="shared" ca="1" si="30"/>
        <v>10924</v>
      </c>
      <c r="D271" s="11">
        <f ca="1">IF(WEEKDAY(Table42[[#This Row],[Date]],2)&lt;=5,C271*$I$4,"")</f>
        <v>87.391999999999996</v>
      </c>
      <c r="E271" s="11" t="str">
        <f ca="1">IF(AND(SUM($D$4:D271)-SUM($E$4:E270)&gt;=$K$2,WEEKDAY(Table42[[#This Row],[Date]],2)=5),SUM($D$4:D271)-SUM($F$4:F270),"")</f>
        <v/>
      </c>
      <c r="F271" s="11" t="str">
        <f t="shared" ca="1" si="28"/>
        <v/>
      </c>
      <c r="G271" s="14"/>
      <c r="H271" s="11">
        <f t="shared" ca="1" si="31"/>
        <v>11187.015999999976</v>
      </c>
      <c r="I271" s="40"/>
      <c r="J271" s="13">
        <f t="shared" ca="1" si="29"/>
        <v>415.11199999999997</v>
      </c>
      <c r="K271" s="13">
        <f ca="1">Table42[[#This Row],[Weekly Cashout (-Fees)]]*4</f>
        <v>1660.4479999999999</v>
      </c>
    </row>
    <row r="272" spans="1:11" ht="15.75" customHeight="1" x14ac:dyDescent="0.25">
      <c r="A272" s="9">
        <f t="shared" ca="1" si="27"/>
        <v>45337</v>
      </c>
      <c r="B272" s="10">
        <f t="shared" si="26"/>
        <v>269</v>
      </c>
      <c r="C272" s="11">
        <f t="shared" ca="1" si="30"/>
        <v>10924</v>
      </c>
      <c r="D272" s="11">
        <f ca="1">IF(WEEKDAY(Table42[[#This Row],[Date]],2)&lt;=5,C272*$I$4,"")</f>
        <v>87.391999999999996</v>
      </c>
      <c r="E272" s="11" t="str">
        <f ca="1">IF(AND(SUM($D$4:D272)-SUM($E$4:E271)&gt;=$K$2,WEEKDAY(Table42[[#This Row],[Date]],2)=5),SUM($D$4:D272)-SUM($F$4:F271),"")</f>
        <v/>
      </c>
      <c r="F272" s="11" t="str">
        <f t="shared" ca="1" si="28"/>
        <v/>
      </c>
      <c r="G272" s="14"/>
      <c r="H272" s="11">
        <f t="shared" ca="1" si="31"/>
        <v>11274.407999999976</v>
      </c>
      <c r="I272" s="40"/>
      <c r="J272" s="13">
        <f t="shared" ca="1" si="29"/>
        <v>415.11199999999997</v>
      </c>
      <c r="K272" s="13">
        <f ca="1">Table42[[#This Row],[Weekly Cashout (-Fees)]]*4</f>
        <v>1660.4479999999999</v>
      </c>
    </row>
    <row r="273" spans="1:11" ht="15.75" customHeight="1" x14ac:dyDescent="0.25">
      <c r="A273" s="9">
        <f t="shared" ca="1" si="27"/>
        <v>45338</v>
      </c>
      <c r="B273" s="10">
        <f t="shared" si="26"/>
        <v>270</v>
      </c>
      <c r="C273" s="11">
        <f t="shared" ca="1" si="30"/>
        <v>10924</v>
      </c>
      <c r="D273" s="11">
        <f ca="1">IF(WEEKDAY(Table42[[#This Row],[Date]],2)&lt;=5,C273*$I$4,"")</f>
        <v>87.391999999999996</v>
      </c>
      <c r="E273" s="11">
        <f ca="1">IF(AND(SUM($D$4:D273)-SUM($E$4:E272)&gt;=$K$2,WEEKDAY(Table42[[#This Row],[Date]],2)=5),SUM($D$4:D273)-SUM($F$4:F272),"")</f>
        <v>437.79999999999563</v>
      </c>
      <c r="F273" s="11">
        <f t="shared" ca="1" si="28"/>
        <v>437</v>
      </c>
      <c r="G273" s="14"/>
      <c r="H273" s="11">
        <f t="shared" ca="1" si="31"/>
        <v>11361.799999999976</v>
      </c>
      <c r="I273" s="40"/>
      <c r="J273" s="13">
        <f t="shared" ca="1" si="29"/>
        <v>415.11199999999997</v>
      </c>
      <c r="K273" s="13">
        <f ca="1">Table42[[#This Row],[Weekly Cashout (-Fees)]]*4</f>
        <v>1660.4479999999999</v>
      </c>
    </row>
    <row r="274" spans="1:11" ht="15.75" customHeight="1" x14ac:dyDescent="0.25">
      <c r="A274" s="9">
        <f t="shared" ca="1" si="27"/>
        <v>45339</v>
      </c>
      <c r="B274" s="10">
        <f t="shared" si="26"/>
        <v>271</v>
      </c>
      <c r="C274" s="11">
        <f t="shared" ca="1" si="30"/>
        <v>11361</v>
      </c>
      <c r="D274" s="11" t="str">
        <f ca="1">IF(WEEKDAY(Table42[[#This Row],[Date]],2)&lt;=5,C274*$I$4,"")</f>
        <v/>
      </c>
      <c r="E274" s="11" t="str">
        <f ca="1">IF(AND(SUM($D$4:D274)-SUM($E$4:E273)&gt;=$K$2,WEEKDAY(Table42[[#This Row],[Date]],2)=5),SUM($D$4:D274)-SUM($F$4:F273),"")</f>
        <v/>
      </c>
      <c r="F274" s="11" t="str">
        <f t="shared" ca="1" si="28"/>
        <v/>
      </c>
      <c r="G274" s="14"/>
      <c r="H274" s="11">
        <f t="shared" ca="1" si="31"/>
        <v>11361.799999999976</v>
      </c>
      <c r="I274" s="40"/>
      <c r="J274" s="13">
        <f t="shared" ca="1" si="29"/>
        <v>415.11199999999997</v>
      </c>
      <c r="K274" s="13">
        <f ca="1">Table42[[#This Row],[Weekly Cashout (-Fees)]]*4</f>
        <v>1660.4479999999999</v>
      </c>
    </row>
    <row r="275" spans="1:11" ht="15.75" customHeight="1" x14ac:dyDescent="0.25">
      <c r="A275" s="9">
        <f t="shared" ca="1" si="27"/>
        <v>45340</v>
      </c>
      <c r="B275" s="10">
        <f t="shared" si="26"/>
        <v>272</v>
      </c>
      <c r="C275" s="11">
        <f t="shared" ca="1" si="30"/>
        <v>11361</v>
      </c>
      <c r="D275" s="11" t="str">
        <f ca="1">IF(WEEKDAY(Table42[[#This Row],[Date]],2)&lt;=5,C275*$I$4,"")</f>
        <v/>
      </c>
      <c r="E275" s="11" t="str">
        <f ca="1">IF(AND(SUM($D$4:D275)-SUM($E$4:E274)&gt;=$K$2,WEEKDAY(Table42[[#This Row],[Date]],2)=5),SUM($D$4:D275)-SUM($F$4:F274),"")</f>
        <v/>
      </c>
      <c r="F275" s="11" t="str">
        <f t="shared" ca="1" si="28"/>
        <v/>
      </c>
      <c r="G275" s="14"/>
      <c r="H275" s="11">
        <f t="shared" ca="1" si="31"/>
        <v>11361.799999999976</v>
      </c>
      <c r="I275" s="40"/>
      <c r="J275" s="13">
        <f t="shared" ca="1" si="29"/>
        <v>415.11199999999997</v>
      </c>
      <c r="K275" s="13">
        <f ca="1">Table42[[#This Row],[Weekly Cashout (-Fees)]]*4</f>
        <v>1660.4479999999999</v>
      </c>
    </row>
    <row r="276" spans="1:11" ht="15.75" customHeight="1" x14ac:dyDescent="0.25">
      <c r="A276" s="9">
        <f t="shared" ca="1" si="27"/>
        <v>45341</v>
      </c>
      <c r="B276" s="10">
        <f t="shared" si="26"/>
        <v>273</v>
      </c>
      <c r="C276" s="11">
        <f t="shared" ca="1" si="30"/>
        <v>11361</v>
      </c>
      <c r="D276" s="11">
        <f ca="1">IF(WEEKDAY(Table42[[#This Row],[Date]],2)&lt;=5,C276*$I$4,"")</f>
        <v>90.888000000000005</v>
      </c>
      <c r="E276" s="11" t="str">
        <f ca="1">IF(AND(SUM($D$4:D276)-SUM($E$4:E275)&gt;=$K$2,WEEKDAY(Table42[[#This Row],[Date]],2)=5),SUM($D$4:D276)-SUM($F$4:F275),"")</f>
        <v/>
      </c>
      <c r="F276" s="11" t="str">
        <f t="shared" ca="1" si="28"/>
        <v/>
      </c>
      <c r="G276" s="14"/>
      <c r="H276" s="11">
        <f t="shared" ca="1" si="31"/>
        <v>11452.687999999976</v>
      </c>
      <c r="I276" s="40"/>
      <c r="J276" s="13">
        <f t="shared" ca="1" si="29"/>
        <v>431.71800000000007</v>
      </c>
      <c r="K276" s="13">
        <f ca="1">Table42[[#This Row],[Weekly Cashout (-Fees)]]*4</f>
        <v>1726.8720000000003</v>
      </c>
    </row>
    <row r="277" spans="1:11" ht="15.75" customHeight="1" x14ac:dyDescent="0.25">
      <c r="A277" s="9">
        <f t="shared" ca="1" si="27"/>
        <v>45342</v>
      </c>
      <c r="B277" s="10">
        <f t="shared" si="26"/>
        <v>274</v>
      </c>
      <c r="C277" s="11">
        <f t="shared" ca="1" si="30"/>
        <v>11361</v>
      </c>
      <c r="D277" s="11">
        <f ca="1">IF(WEEKDAY(Table42[[#This Row],[Date]],2)&lt;=5,C277*$I$4,"")</f>
        <v>90.888000000000005</v>
      </c>
      <c r="E277" s="11" t="str">
        <f ca="1">IF(AND(SUM($D$4:D277)-SUM($E$4:E276)&gt;=$K$2,WEEKDAY(Table42[[#This Row],[Date]],2)=5),SUM($D$4:D277)-SUM($F$4:F276),"")</f>
        <v/>
      </c>
      <c r="F277" s="11" t="str">
        <f t="shared" ca="1" si="28"/>
        <v/>
      </c>
      <c r="G277" s="14"/>
      <c r="H277" s="11">
        <f t="shared" ca="1" si="31"/>
        <v>11543.575999999977</v>
      </c>
      <c r="I277" s="40"/>
      <c r="J277" s="13">
        <f t="shared" ca="1" si="29"/>
        <v>431.71800000000007</v>
      </c>
      <c r="K277" s="13">
        <f ca="1">Table42[[#This Row],[Weekly Cashout (-Fees)]]*4</f>
        <v>1726.8720000000003</v>
      </c>
    </row>
    <row r="278" spans="1:11" ht="15.75" customHeight="1" x14ac:dyDescent="0.25">
      <c r="A278" s="9">
        <f t="shared" ca="1" si="27"/>
        <v>45343</v>
      </c>
      <c r="B278" s="10">
        <f t="shared" si="26"/>
        <v>275</v>
      </c>
      <c r="C278" s="11">
        <f t="shared" ca="1" si="30"/>
        <v>11361</v>
      </c>
      <c r="D278" s="11">
        <f ca="1">IF(WEEKDAY(Table42[[#This Row],[Date]],2)&lt;=5,C278*$I$4,"")</f>
        <v>90.888000000000005</v>
      </c>
      <c r="E278" s="11" t="str">
        <f ca="1">IF(AND(SUM($D$4:D278)-SUM($E$4:E277)&gt;=$K$2,WEEKDAY(Table42[[#This Row],[Date]],2)=5),SUM($D$4:D278)-SUM($F$4:F277),"")</f>
        <v/>
      </c>
      <c r="F278" s="11" t="str">
        <f t="shared" ca="1" si="28"/>
        <v/>
      </c>
      <c r="G278" s="14"/>
      <c r="H278" s="11">
        <f t="shared" ca="1" si="31"/>
        <v>11634.463999999978</v>
      </c>
      <c r="I278" s="40"/>
      <c r="J278" s="13">
        <f t="shared" ca="1" si="29"/>
        <v>431.71800000000007</v>
      </c>
      <c r="K278" s="13">
        <f ca="1">Table42[[#This Row],[Weekly Cashout (-Fees)]]*4</f>
        <v>1726.8720000000003</v>
      </c>
    </row>
    <row r="279" spans="1:11" ht="15.75" customHeight="1" x14ac:dyDescent="0.25">
      <c r="A279" s="9">
        <f t="shared" ca="1" si="27"/>
        <v>45344</v>
      </c>
      <c r="B279" s="10">
        <f t="shared" si="26"/>
        <v>276</v>
      </c>
      <c r="C279" s="11">
        <f t="shared" ca="1" si="30"/>
        <v>11361</v>
      </c>
      <c r="D279" s="11">
        <f ca="1">IF(WEEKDAY(Table42[[#This Row],[Date]],2)&lt;=5,C279*$I$4,"")</f>
        <v>90.888000000000005</v>
      </c>
      <c r="E279" s="11" t="str">
        <f ca="1">IF(AND(SUM($D$4:D279)-SUM($E$4:E278)&gt;=$K$2,WEEKDAY(Table42[[#This Row],[Date]],2)=5),SUM($D$4:D279)-SUM($F$4:F278),"")</f>
        <v/>
      </c>
      <c r="F279" s="11" t="str">
        <f t="shared" ca="1" si="28"/>
        <v/>
      </c>
      <c r="G279" s="14"/>
      <c r="H279" s="11">
        <f t="shared" ca="1" si="31"/>
        <v>11725.351999999979</v>
      </c>
      <c r="I279" s="40"/>
      <c r="J279" s="13">
        <f t="shared" ca="1" si="29"/>
        <v>431.71800000000007</v>
      </c>
      <c r="K279" s="13">
        <f ca="1">Table42[[#This Row],[Weekly Cashout (-Fees)]]*4</f>
        <v>1726.8720000000003</v>
      </c>
    </row>
    <row r="280" spans="1:11" ht="15.75" customHeight="1" x14ac:dyDescent="0.25">
      <c r="A280" s="9">
        <f t="shared" ca="1" si="27"/>
        <v>45345</v>
      </c>
      <c r="B280" s="10">
        <f t="shared" si="26"/>
        <v>277</v>
      </c>
      <c r="C280" s="11">
        <f t="shared" ca="1" si="30"/>
        <v>11361</v>
      </c>
      <c r="D280" s="11">
        <f ca="1">IF(WEEKDAY(Table42[[#This Row],[Date]],2)&lt;=5,C280*$I$4,"")</f>
        <v>90.888000000000005</v>
      </c>
      <c r="E280" s="11">
        <f ca="1">IF(AND(SUM($D$4:D280)-SUM($E$4:E279)&gt;=$K$2,WEEKDAY(Table42[[#This Row],[Date]],2)=5),SUM($D$4:D280)-SUM($F$4:F279),"")</f>
        <v>455.23999999999978</v>
      </c>
      <c r="F280" s="11">
        <f t="shared" ca="1" si="28"/>
        <v>455</v>
      </c>
      <c r="G280" s="14"/>
      <c r="H280" s="11">
        <f t="shared" ca="1" si="31"/>
        <v>11816.23999999998</v>
      </c>
      <c r="I280" s="40"/>
      <c r="J280" s="13">
        <f t="shared" ca="1" si="29"/>
        <v>431.71800000000007</v>
      </c>
      <c r="K280" s="13">
        <f ca="1">Table42[[#This Row],[Weekly Cashout (-Fees)]]*4</f>
        <v>1726.8720000000003</v>
      </c>
    </row>
    <row r="281" spans="1:11" ht="15.75" customHeight="1" x14ac:dyDescent="0.25">
      <c r="A281" s="9">
        <f t="shared" ca="1" si="27"/>
        <v>45346</v>
      </c>
      <c r="B281" s="10">
        <f t="shared" si="26"/>
        <v>278</v>
      </c>
      <c r="C281" s="11">
        <f t="shared" ca="1" si="30"/>
        <v>11816</v>
      </c>
      <c r="D281" s="11" t="str">
        <f ca="1">IF(WEEKDAY(Table42[[#This Row],[Date]],2)&lt;=5,C281*$I$4,"")</f>
        <v/>
      </c>
      <c r="E281" s="11" t="str">
        <f ca="1">IF(AND(SUM($D$4:D281)-SUM($E$4:E280)&gt;=$K$2,WEEKDAY(Table42[[#This Row],[Date]],2)=5),SUM($D$4:D281)-SUM($F$4:F280),"")</f>
        <v/>
      </c>
      <c r="F281" s="11" t="str">
        <f t="shared" ca="1" si="28"/>
        <v/>
      </c>
      <c r="G281" s="14"/>
      <c r="H281" s="11">
        <f t="shared" ca="1" si="31"/>
        <v>11816.23999999998</v>
      </c>
      <c r="I281" s="40"/>
      <c r="J281" s="13">
        <f t="shared" ca="1" si="29"/>
        <v>431.71800000000007</v>
      </c>
      <c r="K281" s="13">
        <f ca="1">Table42[[#This Row],[Weekly Cashout (-Fees)]]*4</f>
        <v>1726.8720000000003</v>
      </c>
    </row>
    <row r="282" spans="1:11" ht="15.75" customHeight="1" x14ac:dyDescent="0.25">
      <c r="A282" s="9">
        <f t="shared" ca="1" si="27"/>
        <v>45347</v>
      </c>
      <c r="B282" s="10">
        <f t="shared" si="26"/>
        <v>279</v>
      </c>
      <c r="C282" s="11">
        <f t="shared" ca="1" si="30"/>
        <v>11816</v>
      </c>
      <c r="D282" s="11" t="str">
        <f ca="1">IF(WEEKDAY(Table42[[#This Row],[Date]],2)&lt;=5,C282*$I$4,"")</f>
        <v/>
      </c>
      <c r="E282" s="11" t="str">
        <f ca="1">IF(AND(SUM($D$4:D282)-SUM($E$4:E281)&gt;=$K$2,WEEKDAY(Table42[[#This Row],[Date]],2)=5),SUM($D$4:D282)-SUM($F$4:F281),"")</f>
        <v/>
      </c>
      <c r="F282" s="11" t="str">
        <f t="shared" ca="1" si="28"/>
        <v/>
      </c>
      <c r="G282" s="14"/>
      <c r="H282" s="11">
        <f t="shared" ca="1" si="31"/>
        <v>11816.23999999998</v>
      </c>
      <c r="I282" s="40"/>
      <c r="J282" s="13">
        <f t="shared" ca="1" si="29"/>
        <v>431.71800000000007</v>
      </c>
      <c r="K282" s="13">
        <f ca="1">Table42[[#This Row],[Weekly Cashout (-Fees)]]*4</f>
        <v>1726.8720000000003</v>
      </c>
    </row>
    <row r="283" spans="1:11" ht="15.75" customHeight="1" x14ac:dyDescent="0.25">
      <c r="A283" s="9">
        <f t="shared" ca="1" si="27"/>
        <v>45348</v>
      </c>
      <c r="B283" s="10">
        <f t="shared" si="26"/>
        <v>280</v>
      </c>
      <c r="C283" s="11">
        <f t="shared" ca="1" si="30"/>
        <v>11816</v>
      </c>
      <c r="D283" s="11">
        <f ca="1">IF(WEEKDAY(Table42[[#This Row],[Date]],2)&lt;=5,C283*$I$4,"")</f>
        <v>94.528000000000006</v>
      </c>
      <c r="E283" s="11" t="str">
        <f ca="1">IF(AND(SUM($D$4:D283)-SUM($E$4:E282)&gt;=$K$2,WEEKDAY(Table42[[#This Row],[Date]],2)=5),SUM($D$4:D283)-SUM($F$4:F282),"")</f>
        <v/>
      </c>
      <c r="F283" s="11" t="str">
        <f t="shared" ca="1" si="28"/>
        <v/>
      </c>
      <c r="G283" s="14"/>
      <c r="H283" s="11">
        <f t="shared" ca="1" si="31"/>
        <v>11910.76799999998</v>
      </c>
      <c r="I283" s="40"/>
      <c r="J283" s="13">
        <f t="shared" ca="1" si="29"/>
        <v>449.00800000000004</v>
      </c>
      <c r="K283" s="13">
        <f ca="1">Table42[[#This Row],[Weekly Cashout (-Fees)]]*4</f>
        <v>1796.0320000000002</v>
      </c>
    </row>
    <row r="284" spans="1:11" ht="15.75" customHeight="1" x14ac:dyDescent="0.25">
      <c r="A284" s="9">
        <f t="shared" ca="1" si="27"/>
        <v>45349</v>
      </c>
      <c r="B284" s="10">
        <f t="shared" si="26"/>
        <v>281</v>
      </c>
      <c r="C284" s="11">
        <f t="shared" ca="1" si="30"/>
        <v>11816</v>
      </c>
      <c r="D284" s="11">
        <f ca="1">IF(WEEKDAY(Table42[[#This Row],[Date]],2)&lt;=5,C284*$I$4,"")</f>
        <v>94.528000000000006</v>
      </c>
      <c r="E284" s="11" t="str">
        <f ca="1">IF(AND(SUM($D$4:D284)-SUM($E$4:E283)&gt;=$K$2,WEEKDAY(Table42[[#This Row],[Date]],2)=5),SUM($D$4:D284)-SUM($F$4:F283),"")</f>
        <v/>
      </c>
      <c r="F284" s="11" t="str">
        <f t="shared" ca="1" si="28"/>
        <v/>
      </c>
      <c r="G284" s="14"/>
      <c r="H284" s="11">
        <f t="shared" ca="1" si="31"/>
        <v>12005.29599999998</v>
      </c>
      <c r="I284" s="40"/>
      <c r="J284" s="13">
        <f t="shared" ca="1" si="29"/>
        <v>449.00800000000004</v>
      </c>
      <c r="K284" s="13">
        <f ca="1">Table42[[#This Row],[Weekly Cashout (-Fees)]]*4</f>
        <v>1796.0320000000002</v>
      </c>
    </row>
    <row r="285" spans="1:11" ht="15.75" customHeight="1" x14ac:dyDescent="0.25">
      <c r="A285" s="9">
        <f t="shared" ca="1" si="27"/>
        <v>45350</v>
      </c>
      <c r="B285" s="10">
        <f t="shared" si="26"/>
        <v>282</v>
      </c>
      <c r="C285" s="11">
        <f t="shared" ca="1" si="30"/>
        <v>11816</v>
      </c>
      <c r="D285" s="11">
        <f ca="1">IF(WEEKDAY(Table42[[#This Row],[Date]],2)&lt;=5,C285*$I$4,"")</f>
        <v>94.528000000000006</v>
      </c>
      <c r="E285" s="11" t="str">
        <f ca="1">IF(AND(SUM($D$4:D285)-SUM($E$4:E284)&gt;=$K$2,WEEKDAY(Table42[[#This Row],[Date]],2)=5),SUM($D$4:D285)-SUM($F$4:F284),"")</f>
        <v/>
      </c>
      <c r="F285" s="11" t="str">
        <f t="shared" ca="1" si="28"/>
        <v/>
      </c>
      <c r="G285" s="14"/>
      <c r="H285" s="11">
        <f t="shared" ca="1" si="31"/>
        <v>12099.823999999981</v>
      </c>
      <c r="I285" s="40"/>
      <c r="J285" s="13">
        <f t="shared" ca="1" si="29"/>
        <v>449.00800000000004</v>
      </c>
      <c r="K285" s="13">
        <f ca="1">Table42[[#This Row],[Weekly Cashout (-Fees)]]*4</f>
        <v>1796.0320000000002</v>
      </c>
    </row>
    <row r="286" spans="1:11" ht="15.75" customHeight="1" x14ac:dyDescent="0.25">
      <c r="A286" s="9">
        <f t="shared" ca="1" si="27"/>
        <v>45351</v>
      </c>
      <c r="B286" s="10">
        <f t="shared" si="26"/>
        <v>283</v>
      </c>
      <c r="C286" s="11">
        <f t="shared" ca="1" si="30"/>
        <v>11816</v>
      </c>
      <c r="D286" s="11">
        <f ca="1">IF(WEEKDAY(Table42[[#This Row],[Date]],2)&lt;=5,C286*$I$4,"")</f>
        <v>94.528000000000006</v>
      </c>
      <c r="E286" s="11" t="str">
        <f ca="1">IF(AND(SUM($D$4:D286)-SUM($E$4:E285)&gt;=$K$2,WEEKDAY(Table42[[#This Row],[Date]],2)=5),SUM($D$4:D286)-SUM($F$4:F285),"")</f>
        <v/>
      </c>
      <c r="F286" s="11" t="str">
        <f t="shared" ca="1" si="28"/>
        <v/>
      </c>
      <c r="G286" s="14"/>
      <c r="H286" s="11">
        <f t="shared" ca="1" si="31"/>
        <v>12194.351999999981</v>
      </c>
      <c r="I286" s="40"/>
      <c r="J286" s="13">
        <f t="shared" ca="1" si="29"/>
        <v>449.00800000000004</v>
      </c>
      <c r="K286" s="13">
        <f ca="1">Table42[[#This Row],[Weekly Cashout (-Fees)]]*4</f>
        <v>1796.0320000000002</v>
      </c>
    </row>
    <row r="287" spans="1:11" ht="15.75" customHeight="1" x14ac:dyDescent="0.25">
      <c r="A287" s="9">
        <f t="shared" ca="1" si="27"/>
        <v>45352</v>
      </c>
      <c r="B287" s="10">
        <f t="shared" si="26"/>
        <v>284</v>
      </c>
      <c r="C287" s="11">
        <f t="shared" ca="1" si="30"/>
        <v>11816</v>
      </c>
      <c r="D287" s="11">
        <f ca="1">IF(WEEKDAY(Table42[[#This Row],[Date]],2)&lt;=5,C287*$I$4,"")</f>
        <v>94.528000000000006</v>
      </c>
      <c r="E287" s="11">
        <f ca="1">IF(AND(SUM($D$4:D287)-SUM($E$4:E286)&gt;=$K$2,WEEKDAY(Table42[[#This Row],[Date]],2)=5),SUM($D$4:D287)-SUM($F$4:F286),"")</f>
        <v>472.88000000000102</v>
      </c>
      <c r="F287" s="11">
        <f t="shared" ca="1" si="28"/>
        <v>472</v>
      </c>
      <c r="G287" s="14"/>
      <c r="H287" s="11">
        <f t="shared" ca="1" si="31"/>
        <v>12288.879999999981</v>
      </c>
      <c r="I287" s="40"/>
      <c r="J287" s="13">
        <f t="shared" ca="1" si="29"/>
        <v>449.00800000000004</v>
      </c>
      <c r="K287" s="13">
        <f ca="1">Table42[[#This Row],[Weekly Cashout (-Fees)]]*4</f>
        <v>1796.0320000000002</v>
      </c>
    </row>
    <row r="288" spans="1:11" ht="15.75" customHeight="1" x14ac:dyDescent="0.25">
      <c r="A288" s="9">
        <f t="shared" ca="1" si="27"/>
        <v>45353</v>
      </c>
      <c r="B288" s="10">
        <f t="shared" si="26"/>
        <v>285</v>
      </c>
      <c r="C288" s="11">
        <f t="shared" ca="1" si="30"/>
        <v>12288</v>
      </c>
      <c r="D288" s="11" t="str">
        <f ca="1">IF(WEEKDAY(Table42[[#This Row],[Date]],2)&lt;=5,C288*$I$4,"")</f>
        <v/>
      </c>
      <c r="E288" s="11" t="str">
        <f ca="1">IF(AND(SUM($D$4:D288)-SUM($E$4:E287)&gt;=$K$2,WEEKDAY(Table42[[#This Row],[Date]],2)=5),SUM($D$4:D288)-SUM($F$4:F287),"")</f>
        <v/>
      </c>
      <c r="F288" s="11" t="str">
        <f t="shared" ca="1" si="28"/>
        <v/>
      </c>
      <c r="G288" s="14"/>
      <c r="H288" s="11">
        <f t="shared" ca="1" si="31"/>
        <v>12288.879999999981</v>
      </c>
      <c r="I288" s="40"/>
      <c r="J288" s="13">
        <f t="shared" ca="1" si="29"/>
        <v>449.00800000000004</v>
      </c>
      <c r="K288" s="13">
        <f ca="1">Table42[[#This Row],[Weekly Cashout (-Fees)]]*4</f>
        <v>1796.0320000000002</v>
      </c>
    </row>
    <row r="289" spans="1:11" ht="15.75" customHeight="1" x14ac:dyDescent="0.25">
      <c r="A289" s="9">
        <f t="shared" ca="1" si="27"/>
        <v>45354</v>
      </c>
      <c r="B289" s="10">
        <f t="shared" si="26"/>
        <v>286</v>
      </c>
      <c r="C289" s="11">
        <f t="shared" ca="1" si="30"/>
        <v>12288</v>
      </c>
      <c r="D289" s="11" t="str">
        <f ca="1">IF(WEEKDAY(Table42[[#This Row],[Date]],2)&lt;=5,C289*$I$4,"")</f>
        <v/>
      </c>
      <c r="E289" s="11" t="str">
        <f ca="1">IF(AND(SUM($D$4:D289)-SUM($E$4:E288)&gt;=$K$2,WEEKDAY(Table42[[#This Row],[Date]],2)=5),SUM($D$4:D289)-SUM($F$4:F288),"")</f>
        <v/>
      </c>
      <c r="F289" s="11" t="str">
        <f t="shared" ca="1" si="28"/>
        <v/>
      </c>
      <c r="G289" s="14"/>
      <c r="H289" s="11">
        <f t="shared" ca="1" si="31"/>
        <v>12288.879999999981</v>
      </c>
      <c r="I289" s="40"/>
      <c r="J289" s="13">
        <f t="shared" ca="1" si="29"/>
        <v>449.00800000000004</v>
      </c>
      <c r="K289" s="13">
        <f ca="1">Table42[[#This Row],[Weekly Cashout (-Fees)]]*4</f>
        <v>1796.0320000000002</v>
      </c>
    </row>
    <row r="290" spans="1:11" ht="15.75" customHeight="1" x14ac:dyDescent="0.25">
      <c r="A290" s="9">
        <f t="shared" ca="1" si="27"/>
        <v>45355</v>
      </c>
      <c r="B290" s="10">
        <f t="shared" si="26"/>
        <v>287</v>
      </c>
      <c r="C290" s="11">
        <f t="shared" ca="1" si="30"/>
        <v>12288</v>
      </c>
      <c r="D290" s="11">
        <f ca="1">IF(WEEKDAY(Table42[[#This Row],[Date]],2)&lt;=5,C290*$I$4,"")</f>
        <v>98.304000000000002</v>
      </c>
      <c r="E290" s="11" t="str">
        <f ca="1">IF(AND(SUM($D$4:D290)-SUM($E$4:E289)&gt;=$K$2,WEEKDAY(Table42[[#This Row],[Date]],2)=5),SUM($D$4:D290)-SUM($F$4:F289),"")</f>
        <v/>
      </c>
      <c r="F290" s="11" t="str">
        <f t="shared" ca="1" si="28"/>
        <v/>
      </c>
      <c r="G290" s="14"/>
      <c r="H290" s="11">
        <f t="shared" ca="1" si="31"/>
        <v>12387.183999999981</v>
      </c>
      <c r="I290" s="40"/>
      <c r="J290" s="13">
        <f t="shared" ca="1" si="29"/>
        <v>466.94399999999996</v>
      </c>
      <c r="K290" s="13">
        <f ca="1">Table42[[#This Row],[Weekly Cashout (-Fees)]]*4</f>
        <v>1867.7759999999998</v>
      </c>
    </row>
    <row r="291" spans="1:11" ht="15.75" customHeight="1" x14ac:dyDescent="0.25">
      <c r="A291" s="9">
        <f t="shared" ca="1" si="27"/>
        <v>45356</v>
      </c>
      <c r="B291" s="10">
        <f t="shared" si="26"/>
        <v>288</v>
      </c>
      <c r="C291" s="11">
        <f t="shared" ca="1" si="30"/>
        <v>12288</v>
      </c>
      <c r="D291" s="11">
        <f ca="1">IF(WEEKDAY(Table42[[#This Row],[Date]],2)&lt;=5,C291*$I$4,"")</f>
        <v>98.304000000000002</v>
      </c>
      <c r="E291" s="11" t="str">
        <f ca="1">IF(AND(SUM($D$4:D291)-SUM($E$4:E290)&gt;=$K$2,WEEKDAY(Table42[[#This Row],[Date]],2)=5),SUM($D$4:D291)-SUM($F$4:F290),"")</f>
        <v/>
      </c>
      <c r="F291" s="11" t="str">
        <f t="shared" ca="1" si="28"/>
        <v/>
      </c>
      <c r="G291" s="14"/>
      <c r="H291" s="11">
        <f t="shared" ca="1" si="31"/>
        <v>12485.487999999981</v>
      </c>
      <c r="I291" s="40"/>
      <c r="J291" s="13">
        <f t="shared" ca="1" si="29"/>
        <v>466.94399999999996</v>
      </c>
      <c r="K291" s="13">
        <f ca="1">Table42[[#This Row],[Weekly Cashout (-Fees)]]*4</f>
        <v>1867.7759999999998</v>
      </c>
    </row>
    <row r="292" spans="1:11" ht="15.75" customHeight="1" x14ac:dyDescent="0.25">
      <c r="A292" s="9">
        <f t="shared" ca="1" si="27"/>
        <v>45357</v>
      </c>
      <c r="B292" s="10">
        <f t="shared" si="26"/>
        <v>289</v>
      </c>
      <c r="C292" s="11">
        <f t="shared" ca="1" si="30"/>
        <v>12288</v>
      </c>
      <c r="D292" s="11">
        <f ca="1">IF(WEEKDAY(Table42[[#This Row],[Date]],2)&lt;=5,C292*$I$4,"")</f>
        <v>98.304000000000002</v>
      </c>
      <c r="E292" s="11" t="str">
        <f ca="1">IF(AND(SUM($D$4:D292)-SUM($E$4:E291)&gt;=$K$2,WEEKDAY(Table42[[#This Row],[Date]],2)=5),SUM($D$4:D292)-SUM($F$4:F291),"")</f>
        <v/>
      </c>
      <c r="F292" s="11" t="str">
        <f t="shared" ca="1" si="28"/>
        <v/>
      </c>
      <c r="G292" s="14"/>
      <c r="H292" s="11">
        <f t="shared" ca="1" si="31"/>
        <v>12583.791999999981</v>
      </c>
      <c r="I292" s="40"/>
      <c r="J292" s="13">
        <f t="shared" ca="1" si="29"/>
        <v>466.94399999999996</v>
      </c>
      <c r="K292" s="13">
        <f ca="1">Table42[[#This Row],[Weekly Cashout (-Fees)]]*4</f>
        <v>1867.7759999999998</v>
      </c>
    </row>
    <row r="293" spans="1:11" ht="15.75" customHeight="1" x14ac:dyDescent="0.25">
      <c r="A293" s="9">
        <f t="shared" ca="1" si="27"/>
        <v>45358</v>
      </c>
      <c r="B293" s="10">
        <f t="shared" si="26"/>
        <v>290</v>
      </c>
      <c r="C293" s="11">
        <f t="shared" ca="1" si="30"/>
        <v>12288</v>
      </c>
      <c r="D293" s="11">
        <f ca="1">IF(WEEKDAY(Table42[[#This Row],[Date]],2)&lt;=5,C293*$I$4,"")</f>
        <v>98.304000000000002</v>
      </c>
      <c r="E293" s="11" t="str">
        <f ca="1">IF(AND(SUM($D$4:D293)-SUM($E$4:E292)&gt;=$K$2,WEEKDAY(Table42[[#This Row],[Date]],2)=5),SUM($D$4:D293)-SUM($F$4:F292),"")</f>
        <v/>
      </c>
      <c r="F293" s="11" t="str">
        <f t="shared" ca="1" si="28"/>
        <v/>
      </c>
      <c r="G293" s="14"/>
      <c r="H293" s="11">
        <f t="shared" ca="1" si="31"/>
        <v>12682.095999999981</v>
      </c>
      <c r="I293" s="40"/>
      <c r="J293" s="13">
        <f t="shared" ca="1" si="29"/>
        <v>466.94399999999996</v>
      </c>
      <c r="K293" s="13">
        <f ca="1">Table42[[#This Row],[Weekly Cashout (-Fees)]]*4</f>
        <v>1867.7759999999998</v>
      </c>
    </row>
    <row r="294" spans="1:11" ht="15.75" customHeight="1" x14ac:dyDescent="0.25">
      <c r="A294" s="9">
        <f t="shared" ca="1" si="27"/>
        <v>45359</v>
      </c>
      <c r="B294" s="10">
        <f t="shared" si="26"/>
        <v>291</v>
      </c>
      <c r="C294" s="11">
        <f t="shared" ca="1" si="30"/>
        <v>12288</v>
      </c>
      <c r="D294" s="11">
        <f ca="1">IF(WEEKDAY(Table42[[#This Row],[Date]],2)&lt;=5,C294*$I$4,"")</f>
        <v>98.304000000000002</v>
      </c>
      <c r="E294" s="11">
        <f ca="1">IF(AND(SUM($D$4:D294)-SUM($E$4:E293)&gt;=$K$2,WEEKDAY(Table42[[#This Row],[Date]],2)=5),SUM($D$4:D294)-SUM($F$4:F293),"")</f>
        <v>492.40000000000146</v>
      </c>
      <c r="F294" s="11">
        <f t="shared" ca="1" si="28"/>
        <v>492</v>
      </c>
      <c r="G294" s="14"/>
      <c r="H294" s="11">
        <f t="shared" ca="1" si="31"/>
        <v>12780.399999999981</v>
      </c>
      <c r="I294" s="40"/>
      <c r="J294" s="13">
        <f t="shared" ca="1" si="29"/>
        <v>466.94399999999996</v>
      </c>
      <c r="K294" s="13">
        <f ca="1">Table42[[#This Row],[Weekly Cashout (-Fees)]]*4</f>
        <v>1867.7759999999998</v>
      </c>
    </row>
    <row r="295" spans="1:11" ht="15.75" customHeight="1" x14ac:dyDescent="0.25">
      <c r="A295" s="9">
        <f t="shared" ca="1" si="27"/>
        <v>45360</v>
      </c>
      <c r="B295" s="10">
        <f t="shared" si="26"/>
        <v>292</v>
      </c>
      <c r="C295" s="11">
        <f t="shared" ca="1" si="30"/>
        <v>12780</v>
      </c>
      <c r="D295" s="11" t="str">
        <f ca="1">IF(WEEKDAY(Table42[[#This Row],[Date]],2)&lt;=5,C295*$I$4,"")</f>
        <v/>
      </c>
      <c r="E295" s="11" t="str">
        <f ca="1">IF(AND(SUM($D$4:D295)-SUM($E$4:E294)&gt;=$K$2,WEEKDAY(Table42[[#This Row],[Date]],2)=5),SUM($D$4:D295)-SUM($F$4:F294),"")</f>
        <v/>
      </c>
      <c r="F295" s="11" t="str">
        <f t="shared" ca="1" si="28"/>
        <v/>
      </c>
      <c r="G295" s="14"/>
      <c r="H295" s="11">
        <f t="shared" ca="1" si="31"/>
        <v>12780.399999999981</v>
      </c>
      <c r="I295" s="40"/>
      <c r="J295" s="13">
        <f t="shared" ca="1" si="29"/>
        <v>466.94399999999996</v>
      </c>
      <c r="K295" s="13">
        <f ca="1">Table42[[#This Row],[Weekly Cashout (-Fees)]]*4</f>
        <v>1867.7759999999998</v>
      </c>
    </row>
    <row r="296" spans="1:11" ht="15.75" customHeight="1" x14ac:dyDescent="0.25">
      <c r="A296" s="9">
        <f t="shared" ca="1" si="27"/>
        <v>45361</v>
      </c>
      <c r="B296" s="10">
        <f t="shared" si="26"/>
        <v>293</v>
      </c>
      <c r="C296" s="11">
        <f t="shared" ca="1" si="30"/>
        <v>12780</v>
      </c>
      <c r="D296" s="11" t="str">
        <f ca="1">IF(WEEKDAY(Table42[[#This Row],[Date]],2)&lt;=5,C296*$I$4,"")</f>
        <v/>
      </c>
      <c r="E296" s="11" t="str">
        <f ca="1">IF(AND(SUM($D$4:D296)-SUM($E$4:E295)&gt;=$K$2,WEEKDAY(Table42[[#This Row],[Date]],2)=5),SUM($D$4:D296)-SUM($F$4:F295),"")</f>
        <v/>
      </c>
      <c r="F296" s="11" t="str">
        <f t="shared" ca="1" si="28"/>
        <v/>
      </c>
      <c r="G296" s="14"/>
      <c r="H296" s="11">
        <f t="shared" ca="1" si="31"/>
        <v>12780.399999999981</v>
      </c>
      <c r="I296" s="40"/>
      <c r="J296" s="13">
        <f t="shared" ca="1" si="29"/>
        <v>466.94399999999996</v>
      </c>
      <c r="K296" s="13">
        <f ca="1">Table42[[#This Row],[Weekly Cashout (-Fees)]]*4</f>
        <v>1867.7759999999998</v>
      </c>
    </row>
    <row r="297" spans="1:11" ht="15.75" customHeight="1" x14ac:dyDescent="0.25">
      <c r="A297" s="9">
        <f t="shared" ca="1" si="27"/>
        <v>45362</v>
      </c>
      <c r="B297" s="10">
        <f t="shared" si="26"/>
        <v>294</v>
      </c>
      <c r="C297" s="11">
        <f t="shared" ca="1" si="30"/>
        <v>12780</v>
      </c>
      <c r="D297" s="11">
        <f ca="1">IF(WEEKDAY(Table42[[#This Row],[Date]],2)&lt;=5,C297*$I$4,"")</f>
        <v>102.24000000000001</v>
      </c>
      <c r="E297" s="11" t="str">
        <f ca="1">IF(AND(SUM($D$4:D297)-SUM($E$4:E296)&gt;=$K$2,WEEKDAY(Table42[[#This Row],[Date]],2)=5),SUM($D$4:D297)-SUM($F$4:F296),"")</f>
        <v/>
      </c>
      <c r="F297" s="11" t="str">
        <f t="shared" ca="1" si="28"/>
        <v/>
      </c>
      <c r="G297" s="14"/>
      <c r="H297" s="11">
        <f t="shared" ca="1" si="31"/>
        <v>12882.639999999981</v>
      </c>
      <c r="I297" s="40"/>
      <c r="J297" s="13">
        <f t="shared" ca="1" si="29"/>
        <v>485.64000000000004</v>
      </c>
      <c r="K297" s="13">
        <f ca="1">Table42[[#This Row],[Weekly Cashout (-Fees)]]*4</f>
        <v>1942.5600000000002</v>
      </c>
    </row>
    <row r="298" spans="1:11" ht="15.75" customHeight="1" x14ac:dyDescent="0.25">
      <c r="A298" s="9">
        <f t="shared" ca="1" si="27"/>
        <v>45363</v>
      </c>
      <c r="B298" s="10">
        <f t="shared" si="26"/>
        <v>295</v>
      </c>
      <c r="C298" s="11">
        <f t="shared" ca="1" si="30"/>
        <v>12780</v>
      </c>
      <c r="D298" s="11">
        <f ca="1">IF(WEEKDAY(Table42[[#This Row],[Date]],2)&lt;=5,C298*$I$4,"")</f>
        <v>102.24000000000001</v>
      </c>
      <c r="E298" s="11" t="str">
        <f ca="1">IF(AND(SUM($D$4:D298)-SUM($E$4:E297)&gt;=$K$2,WEEKDAY(Table42[[#This Row],[Date]],2)=5),SUM($D$4:D298)-SUM($F$4:F297),"")</f>
        <v/>
      </c>
      <c r="F298" s="11" t="str">
        <f t="shared" ca="1" si="28"/>
        <v/>
      </c>
      <c r="G298" s="14"/>
      <c r="H298" s="11">
        <f t="shared" ca="1" si="31"/>
        <v>12984.879999999981</v>
      </c>
      <c r="I298" s="40"/>
      <c r="J298" s="13">
        <f t="shared" ca="1" si="29"/>
        <v>485.64000000000004</v>
      </c>
      <c r="K298" s="13">
        <f ca="1">Table42[[#This Row],[Weekly Cashout (-Fees)]]*4</f>
        <v>1942.5600000000002</v>
      </c>
    </row>
    <row r="299" spans="1:11" ht="15.75" customHeight="1" x14ac:dyDescent="0.25">
      <c r="A299" s="9">
        <f t="shared" ca="1" si="27"/>
        <v>45364</v>
      </c>
      <c r="B299" s="10">
        <f t="shared" si="26"/>
        <v>296</v>
      </c>
      <c r="C299" s="11">
        <f t="shared" ca="1" si="30"/>
        <v>12780</v>
      </c>
      <c r="D299" s="11">
        <f ca="1">IF(WEEKDAY(Table42[[#This Row],[Date]],2)&lt;=5,C299*$I$4,"")</f>
        <v>102.24000000000001</v>
      </c>
      <c r="E299" s="11" t="str">
        <f ca="1">IF(AND(SUM($D$4:D299)-SUM($E$4:E298)&gt;=$K$2,WEEKDAY(Table42[[#This Row],[Date]],2)=5),SUM($D$4:D299)-SUM($F$4:F298),"")</f>
        <v/>
      </c>
      <c r="F299" s="11" t="str">
        <f t="shared" ca="1" si="28"/>
        <v/>
      </c>
      <c r="G299" s="14"/>
      <c r="H299" s="11">
        <f t="shared" ca="1" si="31"/>
        <v>13087.119999999981</v>
      </c>
      <c r="I299" s="40"/>
      <c r="J299" s="13">
        <f t="shared" ca="1" si="29"/>
        <v>485.64000000000004</v>
      </c>
      <c r="K299" s="13">
        <f ca="1">Table42[[#This Row],[Weekly Cashout (-Fees)]]*4</f>
        <v>1942.5600000000002</v>
      </c>
    </row>
    <row r="300" spans="1:11" ht="15.75" customHeight="1" x14ac:dyDescent="0.25">
      <c r="A300" s="9">
        <f t="shared" ca="1" si="27"/>
        <v>45365</v>
      </c>
      <c r="B300" s="10">
        <f t="shared" si="26"/>
        <v>297</v>
      </c>
      <c r="C300" s="11">
        <f t="shared" ca="1" si="30"/>
        <v>12780</v>
      </c>
      <c r="D300" s="11">
        <f ca="1">IF(WEEKDAY(Table42[[#This Row],[Date]],2)&lt;=5,C300*$I$4,"")</f>
        <v>102.24000000000001</v>
      </c>
      <c r="E300" s="11" t="str">
        <f ca="1">IF(AND(SUM($D$4:D300)-SUM($E$4:E299)&gt;=$K$2,WEEKDAY(Table42[[#This Row],[Date]],2)=5),SUM($D$4:D300)-SUM($F$4:F299),"")</f>
        <v/>
      </c>
      <c r="F300" s="11" t="str">
        <f t="shared" ca="1" si="28"/>
        <v/>
      </c>
      <c r="G300" s="14"/>
      <c r="H300" s="11">
        <f t="shared" ca="1" si="31"/>
        <v>13189.359999999981</v>
      </c>
      <c r="I300" s="40"/>
      <c r="J300" s="13">
        <f t="shared" ca="1" si="29"/>
        <v>485.64000000000004</v>
      </c>
      <c r="K300" s="13">
        <f ca="1">Table42[[#This Row],[Weekly Cashout (-Fees)]]*4</f>
        <v>1942.5600000000002</v>
      </c>
    </row>
    <row r="301" spans="1:11" ht="15.75" customHeight="1" x14ac:dyDescent="0.25">
      <c r="A301" s="9">
        <f t="shared" ca="1" si="27"/>
        <v>45366</v>
      </c>
      <c r="B301" s="10">
        <f t="shared" si="26"/>
        <v>298</v>
      </c>
      <c r="C301" s="11">
        <f t="shared" ca="1" si="30"/>
        <v>12780</v>
      </c>
      <c r="D301" s="11">
        <f ca="1">IF(WEEKDAY(Table42[[#This Row],[Date]],2)&lt;=5,C301*$I$4,"")</f>
        <v>102.24000000000001</v>
      </c>
      <c r="E301" s="11">
        <f ca="1">IF(AND(SUM($D$4:D301)-SUM($E$4:E300)&gt;=$K$2,WEEKDAY(Table42[[#This Row],[Date]],2)=5),SUM($D$4:D301)-SUM($F$4:F300),"")</f>
        <v>511.60000000000036</v>
      </c>
      <c r="F301" s="11">
        <f t="shared" ca="1" si="28"/>
        <v>511</v>
      </c>
      <c r="G301" s="14"/>
      <c r="H301" s="11">
        <f t="shared" ca="1" si="31"/>
        <v>13291.59999999998</v>
      </c>
      <c r="I301" s="40"/>
      <c r="J301" s="13">
        <f t="shared" ca="1" si="29"/>
        <v>485.64000000000004</v>
      </c>
      <c r="K301" s="13">
        <f ca="1">Table42[[#This Row],[Weekly Cashout (-Fees)]]*4</f>
        <v>1942.5600000000002</v>
      </c>
    </row>
    <row r="302" spans="1:11" ht="15.75" customHeight="1" x14ac:dyDescent="0.25">
      <c r="A302" s="9">
        <f t="shared" ca="1" si="27"/>
        <v>45367</v>
      </c>
      <c r="B302" s="10">
        <f t="shared" si="26"/>
        <v>299</v>
      </c>
      <c r="C302" s="11">
        <f t="shared" ca="1" si="30"/>
        <v>13291</v>
      </c>
      <c r="D302" s="11" t="str">
        <f ca="1">IF(WEEKDAY(Table42[[#This Row],[Date]],2)&lt;=5,C302*$I$4,"")</f>
        <v/>
      </c>
      <c r="E302" s="11" t="str">
        <f ca="1">IF(AND(SUM($D$4:D302)-SUM($E$4:E301)&gt;=$K$2,WEEKDAY(Table42[[#This Row],[Date]],2)=5),SUM($D$4:D302)-SUM($F$4:F301),"")</f>
        <v/>
      </c>
      <c r="F302" s="11" t="str">
        <f t="shared" ca="1" si="28"/>
        <v/>
      </c>
      <c r="G302" s="14"/>
      <c r="H302" s="11">
        <f t="shared" ca="1" si="31"/>
        <v>13291.59999999998</v>
      </c>
      <c r="I302" s="40"/>
      <c r="J302" s="13">
        <f t="shared" ca="1" si="29"/>
        <v>485.64000000000004</v>
      </c>
      <c r="K302" s="13">
        <f ca="1">Table42[[#This Row],[Weekly Cashout (-Fees)]]*4</f>
        <v>1942.5600000000002</v>
      </c>
    </row>
    <row r="303" spans="1:11" ht="15.75" customHeight="1" x14ac:dyDescent="0.25">
      <c r="A303" s="9">
        <f t="shared" ca="1" si="27"/>
        <v>45368</v>
      </c>
      <c r="B303" s="10">
        <f t="shared" si="26"/>
        <v>300</v>
      </c>
      <c r="C303" s="11">
        <f t="shared" ca="1" si="30"/>
        <v>13291</v>
      </c>
      <c r="D303" s="11" t="str">
        <f ca="1">IF(WEEKDAY(Table42[[#This Row],[Date]],2)&lt;=5,C303*$I$4,"")</f>
        <v/>
      </c>
      <c r="E303" s="11" t="str">
        <f ca="1">IF(AND(SUM($D$4:D303)-SUM($E$4:E302)&gt;=$K$2,WEEKDAY(Table42[[#This Row],[Date]],2)=5),SUM($D$4:D303)-SUM($F$4:F302),"")</f>
        <v/>
      </c>
      <c r="F303" s="11" t="str">
        <f t="shared" ca="1" si="28"/>
        <v/>
      </c>
      <c r="G303" s="14"/>
      <c r="H303" s="11">
        <f t="shared" ca="1" si="31"/>
        <v>13291.59999999998</v>
      </c>
      <c r="I303" s="40"/>
      <c r="J303" s="13">
        <f t="shared" ca="1" si="29"/>
        <v>485.64000000000004</v>
      </c>
      <c r="K303" s="13">
        <f ca="1">Table42[[#This Row],[Weekly Cashout (-Fees)]]*4</f>
        <v>1942.5600000000002</v>
      </c>
    </row>
    <row r="304" spans="1:11" ht="15.75" customHeight="1" x14ac:dyDescent="0.25">
      <c r="A304" s="9">
        <f t="shared" ca="1" si="27"/>
        <v>45369</v>
      </c>
      <c r="B304" s="10">
        <f t="shared" si="26"/>
        <v>301</v>
      </c>
      <c r="C304" s="11">
        <f t="shared" ca="1" si="30"/>
        <v>13291</v>
      </c>
      <c r="D304" s="11">
        <f ca="1">IF(WEEKDAY(Table42[[#This Row],[Date]],2)&lt;=5,C304*$I$4,"")</f>
        <v>106.328</v>
      </c>
      <c r="E304" s="11" t="str">
        <f ca="1">IF(AND(SUM($D$4:D304)-SUM($E$4:E303)&gt;=$K$2,WEEKDAY(Table42[[#This Row],[Date]],2)=5),SUM($D$4:D304)-SUM($F$4:F303),"")</f>
        <v/>
      </c>
      <c r="F304" s="11" t="str">
        <f t="shared" ca="1" si="28"/>
        <v/>
      </c>
      <c r="G304" s="14"/>
      <c r="H304" s="11">
        <f t="shared" ca="1" si="31"/>
        <v>13397.92799999998</v>
      </c>
      <c r="I304" s="40"/>
      <c r="J304" s="13">
        <f t="shared" ca="1" si="29"/>
        <v>505.05799999999999</v>
      </c>
      <c r="K304" s="13">
        <f ca="1">Table42[[#This Row],[Weekly Cashout (-Fees)]]*4</f>
        <v>2020.232</v>
      </c>
    </row>
    <row r="305" spans="1:11" ht="15.75" customHeight="1" x14ac:dyDescent="0.25">
      <c r="A305" s="9">
        <f t="shared" ca="1" si="27"/>
        <v>45370</v>
      </c>
      <c r="B305" s="10">
        <f t="shared" si="26"/>
        <v>302</v>
      </c>
      <c r="C305" s="11">
        <f t="shared" ca="1" si="30"/>
        <v>13291</v>
      </c>
      <c r="D305" s="11">
        <f ca="1">IF(WEEKDAY(Table42[[#This Row],[Date]],2)&lt;=5,C305*$I$4,"")</f>
        <v>106.328</v>
      </c>
      <c r="E305" s="11" t="str">
        <f ca="1">IF(AND(SUM($D$4:D305)-SUM($E$4:E304)&gt;=$K$2,WEEKDAY(Table42[[#This Row],[Date]],2)=5),SUM($D$4:D305)-SUM($F$4:F304),"")</f>
        <v/>
      </c>
      <c r="F305" s="11" t="str">
        <f t="shared" ca="1" si="28"/>
        <v/>
      </c>
      <c r="G305" s="14"/>
      <c r="H305" s="11">
        <f t="shared" ca="1" si="31"/>
        <v>13504.255999999979</v>
      </c>
      <c r="I305" s="40"/>
      <c r="J305" s="13">
        <f t="shared" ca="1" si="29"/>
        <v>505.05799999999999</v>
      </c>
      <c r="K305" s="13">
        <f ca="1">Table42[[#This Row],[Weekly Cashout (-Fees)]]*4</f>
        <v>2020.232</v>
      </c>
    </row>
    <row r="306" spans="1:11" ht="15.75" customHeight="1" x14ac:dyDescent="0.25">
      <c r="A306" s="9">
        <f t="shared" ca="1" si="27"/>
        <v>45371</v>
      </c>
      <c r="B306" s="10">
        <f t="shared" si="26"/>
        <v>303</v>
      </c>
      <c r="C306" s="11">
        <f t="shared" ca="1" si="30"/>
        <v>13291</v>
      </c>
      <c r="D306" s="11">
        <f ca="1">IF(WEEKDAY(Table42[[#This Row],[Date]],2)&lt;=5,C306*$I$4,"")</f>
        <v>106.328</v>
      </c>
      <c r="E306" s="11" t="str">
        <f ca="1">IF(AND(SUM($D$4:D306)-SUM($E$4:E305)&gt;=$K$2,WEEKDAY(Table42[[#This Row],[Date]],2)=5),SUM($D$4:D306)-SUM($F$4:F305),"")</f>
        <v/>
      </c>
      <c r="F306" s="11" t="str">
        <f t="shared" ca="1" si="28"/>
        <v/>
      </c>
      <c r="G306" s="14"/>
      <c r="H306" s="11">
        <f t="shared" ca="1" si="31"/>
        <v>13610.583999999979</v>
      </c>
      <c r="I306" s="40"/>
      <c r="J306" s="13">
        <f t="shared" ca="1" si="29"/>
        <v>505.05799999999999</v>
      </c>
      <c r="K306" s="13">
        <f ca="1">Table42[[#This Row],[Weekly Cashout (-Fees)]]*4</f>
        <v>2020.232</v>
      </c>
    </row>
    <row r="307" spans="1:11" ht="15.75" customHeight="1" x14ac:dyDescent="0.25">
      <c r="A307" s="9">
        <f t="shared" ca="1" si="27"/>
        <v>45372</v>
      </c>
      <c r="B307" s="10">
        <f t="shared" si="26"/>
        <v>304</v>
      </c>
      <c r="C307" s="11">
        <f t="shared" ca="1" si="30"/>
        <v>13291</v>
      </c>
      <c r="D307" s="11">
        <f ca="1">IF(WEEKDAY(Table42[[#This Row],[Date]],2)&lt;=5,C307*$I$4,"")</f>
        <v>106.328</v>
      </c>
      <c r="E307" s="11" t="str">
        <f ca="1">IF(AND(SUM($D$4:D307)-SUM($E$4:E306)&gt;=$K$2,WEEKDAY(Table42[[#This Row],[Date]],2)=5),SUM($D$4:D307)-SUM($F$4:F306),"")</f>
        <v/>
      </c>
      <c r="F307" s="11" t="str">
        <f t="shared" ca="1" si="28"/>
        <v/>
      </c>
      <c r="G307" s="14"/>
      <c r="H307" s="11">
        <f t="shared" ca="1" si="31"/>
        <v>13716.911999999978</v>
      </c>
      <c r="I307" s="40"/>
      <c r="J307" s="13">
        <f t="shared" ca="1" si="29"/>
        <v>505.05799999999999</v>
      </c>
      <c r="K307" s="13">
        <f ca="1">Table42[[#This Row],[Weekly Cashout (-Fees)]]*4</f>
        <v>2020.232</v>
      </c>
    </row>
    <row r="308" spans="1:11" ht="15.75" customHeight="1" x14ac:dyDescent="0.25">
      <c r="A308" s="9">
        <f t="shared" ca="1" si="27"/>
        <v>45373</v>
      </c>
      <c r="B308" s="10">
        <f t="shared" si="26"/>
        <v>305</v>
      </c>
      <c r="C308" s="11">
        <f t="shared" ca="1" si="30"/>
        <v>13291</v>
      </c>
      <c r="D308" s="11">
        <f ca="1">IF(WEEKDAY(Table42[[#This Row],[Date]],2)&lt;=5,C308*$I$4,"")</f>
        <v>106.328</v>
      </c>
      <c r="E308" s="11">
        <f ca="1">IF(AND(SUM($D$4:D308)-SUM($E$4:E307)&gt;=$K$2,WEEKDAY(Table42[[#This Row],[Date]],2)=5),SUM($D$4:D308)-SUM($F$4:F307),"")</f>
        <v>532.23999999999796</v>
      </c>
      <c r="F308" s="11">
        <f t="shared" ca="1" si="28"/>
        <v>532</v>
      </c>
      <c r="G308" s="14"/>
      <c r="H308" s="11">
        <f t="shared" ca="1" si="31"/>
        <v>13823.239999999978</v>
      </c>
      <c r="I308" s="40"/>
      <c r="J308" s="13">
        <f t="shared" ca="1" si="29"/>
        <v>505.05799999999999</v>
      </c>
      <c r="K308" s="13">
        <f ca="1">Table42[[#This Row],[Weekly Cashout (-Fees)]]*4</f>
        <v>2020.232</v>
      </c>
    </row>
    <row r="309" spans="1:11" ht="15.75" customHeight="1" x14ac:dyDescent="0.25">
      <c r="A309" s="9">
        <f t="shared" ca="1" si="27"/>
        <v>45374</v>
      </c>
      <c r="B309" s="10">
        <f t="shared" si="26"/>
        <v>306</v>
      </c>
      <c r="C309" s="11">
        <f t="shared" ca="1" si="30"/>
        <v>13823</v>
      </c>
      <c r="D309" s="11" t="str">
        <f ca="1">IF(WEEKDAY(Table42[[#This Row],[Date]],2)&lt;=5,C309*$I$4,"")</f>
        <v/>
      </c>
      <c r="E309" s="11" t="str">
        <f ca="1">IF(AND(SUM($D$4:D309)-SUM($E$4:E308)&gt;=$K$2,WEEKDAY(Table42[[#This Row],[Date]],2)=5),SUM($D$4:D309)-SUM($F$4:F308),"")</f>
        <v/>
      </c>
      <c r="F309" s="11" t="str">
        <f t="shared" ca="1" si="28"/>
        <v/>
      </c>
      <c r="G309" s="14"/>
      <c r="H309" s="11">
        <f t="shared" ca="1" si="31"/>
        <v>13823.239999999978</v>
      </c>
      <c r="I309" s="40"/>
      <c r="J309" s="13">
        <f t="shared" ca="1" si="29"/>
        <v>505.05799999999999</v>
      </c>
      <c r="K309" s="13">
        <f ca="1">Table42[[#This Row],[Weekly Cashout (-Fees)]]*4</f>
        <v>2020.232</v>
      </c>
    </row>
    <row r="310" spans="1:11" ht="15.75" customHeight="1" x14ac:dyDescent="0.25">
      <c r="A310" s="9">
        <f t="shared" ca="1" si="27"/>
        <v>45375</v>
      </c>
      <c r="B310" s="10">
        <f t="shared" si="26"/>
        <v>307</v>
      </c>
      <c r="C310" s="11">
        <f t="shared" ca="1" si="30"/>
        <v>13823</v>
      </c>
      <c r="D310" s="11" t="str">
        <f ca="1">IF(WEEKDAY(Table42[[#This Row],[Date]],2)&lt;=5,C310*$I$4,"")</f>
        <v/>
      </c>
      <c r="E310" s="11" t="str">
        <f ca="1">IF(AND(SUM($D$4:D310)-SUM($E$4:E309)&gt;=$K$2,WEEKDAY(Table42[[#This Row],[Date]],2)=5),SUM($D$4:D310)-SUM($F$4:F309),"")</f>
        <v/>
      </c>
      <c r="F310" s="11" t="str">
        <f t="shared" ca="1" si="28"/>
        <v/>
      </c>
      <c r="G310" s="14"/>
      <c r="H310" s="11">
        <f t="shared" ca="1" si="31"/>
        <v>13823.239999999978</v>
      </c>
      <c r="I310" s="40"/>
      <c r="J310" s="13">
        <f t="shared" ca="1" si="29"/>
        <v>505.05799999999999</v>
      </c>
      <c r="K310" s="13">
        <f ca="1">Table42[[#This Row],[Weekly Cashout (-Fees)]]*4</f>
        <v>2020.232</v>
      </c>
    </row>
    <row r="311" spans="1:11" ht="15.75" customHeight="1" x14ac:dyDescent="0.25">
      <c r="A311" s="9">
        <f t="shared" ca="1" si="27"/>
        <v>45376</v>
      </c>
      <c r="B311" s="10">
        <f t="shared" si="26"/>
        <v>308</v>
      </c>
      <c r="C311" s="11">
        <f t="shared" ca="1" si="30"/>
        <v>13823</v>
      </c>
      <c r="D311" s="11">
        <f ca="1">IF(WEEKDAY(Table42[[#This Row],[Date]],2)&lt;=5,C311*$I$4,"")</f>
        <v>110.584</v>
      </c>
      <c r="E311" s="11" t="str">
        <f ca="1">IF(AND(SUM($D$4:D311)-SUM($E$4:E310)&gt;=$K$2,WEEKDAY(Table42[[#This Row],[Date]],2)=5),SUM($D$4:D311)-SUM($F$4:F310),"")</f>
        <v/>
      </c>
      <c r="F311" s="11" t="str">
        <f t="shared" ca="1" si="28"/>
        <v/>
      </c>
      <c r="G311" s="14"/>
      <c r="H311" s="11">
        <f t="shared" ca="1" si="31"/>
        <v>13933.823999999979</v>
      </c>
      <c r="I311" s="40"/>
      <c r="J311" s="13">
        <f t="shared" ca="1" si="29"/>
        <v>525.27400000000011</v>
      </c>
      <c r="K311" s="13">
        <f ca="1">Table42[[#This Row],[Weekly Cashout (-Fees)]]*4</f>
        <v>2101.0960000000005</v>
      </c>
    </row>
    <row r="312" spans="1:11" ht="15.75" customHeight="1" x14ac:dyDescent="0.25">
      <c r="A312" s="9">
        <f t="shared" ca="1" si="27"/>
        <v>45377</v>
      </c>
      <c r="B312" s="10">
        <f t="shared" si="26"/>
        <v>309</v>
      </c>
      <c r="C312" s="11">
        <f t="shared" ca="1" si="30"/>
        <v>13823</v>
      </c>
      <c r="D312" s="11">
        <f ca="1">IF(WEEKDAY(Table42[[#This Row],[Date]],2)&lt;=5,C312*$I$4,"")</f>
        <v>110.584</v>
      </c>
      <c r="E312" s="11" t="str">
        <f ca="1">IF(AND(SUM($D$4:D312)-SUM($E$4:E311)&gt;=$K$2,WEEKDAY(Table42[[#This Row],[Date]],2)=5),SUM($D$4:D312)-SUM($F$4:F311),"")</f>
        <v/>
      </c>
      <c r="F312" s="11" t="str">
        <f t="shared" ca="1" si="28"/>
        <v/>
      </c>
      <c r="G312" s="14"/>
      <c r="H312" s="11">
        <f t="shared" ca="1" si="31"/>
        <v>14044.407999999979</v>
      </c>
      <c r="I312" s="40"/>
      <c r="J312" s="13">
        <f t="shared" ca="1" si="29"/>
        <v>525.27400000000011</v>
      </c>
      <c r="K312" s="13">
        <f ca="1">Table42[[#This Row],[Weekly Cashout (-Fees)]]*4</f>
        <v>2101.0960000000005</v>
      </c>
    </row>
    <row r="313" spans="1:11" ht="15.75" customHeight="1" x14ac:dyDescent="0.25">
      <c r="A313" s="9">
        <f t="shared" ca="1" si="27"/>
        <v>45378</v>
      </c>
      <c r="B313" s="10">
        <f t="shared" si="26"/>
        <v>310</v>
      </c>
      <c r="C313" s="11">
        <f t="shared" ca="1" si="30"/>
        <v>13823</v>
      </c>
      <c r="D313" s="11">
        <f ca="1">IF(WEEKDAY(Table42[[#This Row],[Date]],2)&lt;=5,C313*$I$4,"")</f>
        <v>110.584</v>
      </c>
      <c r="E313" s="11" t="str">
        <f ca="1">IF(AND(SUM($D$4:D313)-SUM($E$4:E312)&gt;=$K$2,WEEKDAY(Table42[[#This Row],[Date]],2)=5),SUM($D$4:D313)-SUM($F$4:F312),"")</f>
        <v/>
      </c>
      <c r="F313" s="11" t="str">
        <f t="shared" ca="1" si="28"/>
        <v/>
      </c>
      <c r="G313" s="14"/>
      <c r="H313" s="11">
        <f t="shared" ca="1" si="31"/>
        <v>14154.99199999998</v>
      </c>
      <c r="I313" s="40"/>
      <c r="J313" s="13">
        <f t="shared" ca="1" si="29"/>
        <v>525.27400000000011</v>
      </c>
      <c r="K313" s="13">
        <f ca="1">Table42[[#This Row],[Weekly Cashout (-Fees)]]*4</f>
        <v>2101.0960000000005</v>
      </c>
    </row>
    <row r="314" spans="1:11" ht="15.75" customHeight="1" x14ac:dyDescent="0.25">
      <c r="A314" s="9">
        <f t="shared" ca="1" si="27"/>
        <v>45379</v>
      </c>
      <c r="B314" s="10">
        <f t="shared" si="26"/>
        <v>311</v>
      </c>
      <c r="C314" s="11">
        <f t="shared" ca="1" si="30"/>
        <v>13823</v>
      </c>
      <c r="D314" s="11">
        <f ca="1">IF(WEEKDAY(Table42[[#This Row],[Date]],2)&lt;=5,C314*$I$4,"")</f>
        <v>110.584</v>
      </c>
      <c r="E314" s="11" t="str">
        <f ca="1">IF(AND(SUM($D$4:D314)-SUM($E$4:E313)&gt;=$K$2,WEEKDAY(Table42[[#This Row],[Date]],2)=5),SUM($D$4:D314)-SUM($F$4:F313),"")</f>
        <v/>
      </c>
      <c r="F314" s="11" t="str">
        <f t="shared" ca="1" si="28"/>
        <v/>
      </c>
      <c r="G314" s="14"/>
      <c r="H314" s="11">
        <f t="shared" ca="1" si="31"/>
        <v>14265.575999999981</v>
      </c>
      <c r="I314" s="40"/>
      <c r="J314" s="13">
        <f t="shared" ca="1" si="29"/>
        <v>525.27400000000011</v>
      </c>
      <c r="K314" s="13">
        <f ca="1">Table42[[#This Row],[Weekly Cashout (-Fees)]]*4</f>
        <v>2101.0960000000005</v>
      </c>
    </row>
    <row r="315" spans="1:11" ht="15.75" customHeight="1" x14ac:dyDescent="0.25">
      <c r="A315" s="9">
        <f t="shared" ca="1" si="27"/>
        <v>45380</v>
      </c>
      <c r="B315" s="10">
        <f t="shared" si="26"/>
        <v>312</v>
      </c>
      <c r="C315" s="11">
        <f t="shared" ca="1" si="30"/>
        <v>13823</v>
      </c>
      <c r="D315" s="11">
        <f ca="1">IF(WEEKDAY(Table42[[#This Row],[Date]],2)&lt;=5,C315*$I$4,"")</f>
        <v>110.584</v>
      </c>
      <c r="E315" s="11">
        <f ca="1">IF(AND(SUM($D$4:D315)-SUM($E$4:E314)&gt;=$K$2,WEEKDAY(Table42[[#This Row],[Date]],2)=5),SUM($D$4:D315)-SUM($F$4:F314),"")</f>
        <v>553.16000000000167</v>
      </c>
      <c r="F315" s="11">
        <f t="shared" ca="1" si="28"/>
        <v>553</v>
      </c>
      <c r="G315" s="14"/>
      <c r="H315" s="11">
        <f t="shared" ca="1" si="31"/>
        <v>14376.159999999982</v>
      </c>
      <c r="I315" s="40"/>
      <c r="J315" s="13">
        <f t="shared" ca="1" si="29"/>
        <v>525.27400000000011</v>
      </c>
      <c r="K315" s="13">
        <f ca="1">Table42[[#This Row],[Weekly Cashout (-Fees)]]*4</f>
        <v>2101.0960000000005</v>
      </c>
    </row>
    <row r="316" spans="1:11" ht="15.75" customHeight="1" x14ac:dyDescent="0.25">
      <c r="A316" s="9">
        <f t="shared" ca="1" si="27"/>
        <v>45381</v>
      </c>
      <c r="B316" s="10">
        <f t="shared" si="26"/>
        <v>313</v>
      </c>
      <c r="C316" s="11">
        <f t="shared" ca="1" si="30"/>
        <v>14376</v>
      </c>
      <c r="D316" s="11" t="str">
        <f ca="1">IF(WEEKDAY(Table42[[#This Row],[Date]],2)&lt;=5,C316*$I$4,"")</f>
        <v/>
      </c>
      <c r="E316" s="11" t="str">
        <f ca="1">IF(AND(SUM($D$4:D316)-SUM($E$4:E315)&gt;=$K$2,WEEKDAY(Table42[[#This Row],[Date]],2)=5),SUM($D$4:D316)-SUM($F$4:F315),"")</f>
        <v/>
      </c>
      <c r="F316" s="11" t="str">
        <f t="shared" ca="1" si="28"/>
        <v/>
      </c>
      <c r="G316" s="14"/>
      <c r="H316" s="11">
        <f t="shared" ca="1" si="31"/>
        <v>14376.159999999982</v>
      </c>
      <c r="I316" s="40"/>
      <c r="J316" s="13">
        <f t="shared" ca="1" si="29"/>
        <v>525.27400000000011</v>
      </c>
      <c r="K316" s="13">
        <f ca="1">Table42[[#This Row],[Weekly Cashout (-Fees)]]*4</f>
        <v>2101.0960000000005</v>
      </c>
    </row>
    <row r="317" spans="1:11" ht="15.75" customHeight="1" x14ac:dyDescent="0.25">
      <c r="A317" s="9">
        <f t="shared" ca="1" si="27"/>
        <v>45382</v>
      </c>
      <c r="B317" s="10">
        <f t="shared" si="26"/>
        <v>314</v>
      </c>
      <c r="C317" s="11">
        <f t="shared" ca="1" si="30"/>
        <v>14376</v>
      </c>
      <c r="D317" s="11" t="str">
        <f ca="1">IF(WEEKDAY(Table42[[#This Row],[Date]],2)&lt;=5,C317*$I$4,"")</f>
        <v/>
      </c>
      <c r="E317" s="11" t="str">
        <f ca="1">IF(AND(SUM($D$4:D317)-SUM($E$4:E316)&gt;=$K$2,WEEKDAY(Table42[[#This Row],[Date]],2)=5),SUM($D$4:D317)-SUM($F$4:F316),"")</f>
        <v/>
      </c>
      <c r="F317" s="11" t="str">
        <f t="shared" ca="1" si="28"/>
        <v/>
      </c>
      <c r="G317" s="14"/>
      <c r="H317" s="11">
        <f t="shared" ca="1" si="31"/>
        <v>14376.159999999982</v>
      </c>
      <c r="I317" s="40"/>
      <c r="J317" s="13">
        <f t="shared" ca="1" si="29"/>
        <v>525.27400000000011</v>
      </c>
      <c r="K317" s="13">
        <f ca="1">Table42[[#This Row],[Weekly Cashout (-Fees)]]*4</f>
        <v>2101.0960000000005</v>
      </c>
    </row>
    <row r="318" spans="1:11" ht="15.75" customHeight="1" x14ac:dyDescent="0.25">
      <c r="A318" s="9">
        <f t="shared" ca="1" si="27"/>
        <v>45383</v>
      </c>
      <c r="B318" s="10">
        <f t="shared" si="26"/>
        <v>315</v>
      </c>
      <c r="C318" s="11">
        <f t="shared" ca="1" si="30"/>
        <v>14376</v>
      </c>
      <c r="D318" s="11">
        <f ca="1">IF(WEEKDAY(Table42[[#This Row],[Date]],2)&lt;=5,C318*$I$4,"")</f>
        <v>115.008</v>
      </c>
      <c r="E318" s="11" t="str">
        <f ca="1">IF(AND(SUM($D$4:D318)-SUM($E$4:E317)&gt;=$K$2,WEEKDAY(Table42[[#This Row],[Date]],2)=5),SUM($D$4:D318)-SUM($F$4:F317),"")</f>
        <v/>
      </c>
      <c r="F318" s="11" t="str">
        <f t="shared" ca="1" si="28"/>
        <v/>
      </c>
      <c r="G318" s="14"/>
      <c r="H318" s="11">
        <f t="shared" ca="1" si="31"/>
        <v>14491.167999999981</v>
      </c>
      <c r="I318" s="40"/>
      <c r="J318" s="13">
        <f t="shared" ca="1" si="29"/>
        <v>546.28800000000001</v>
      </c>
      <c r="K318" s="13">
        <f ca="1">Table42[[#This Row],[Weekly Cashout (-Fees)]]*4</f>
        <v>2185.152</v>
      </c>
    </row>
    <row r="319" spans="1:11" ht="15.75" customHeight="1" x14ac:dyDescent="0.25">
      <c r="A319" s="9">
        <f t="shared" ca="1" si="27"/>
        <v>45384</v>
      </c>
      <c r="B319" s="10">
        <f t="shared" si="26"/>
        <v>316</v>
      </c>
      <c r="C319" s="11">
        <f t="shared" ca="1" si="30"/>
        <v>14376</v>
      </c>
      <c r="D319" s="11">
        <f ca="1">IF(WEEKDAY(Table42[[#This Row],[Date]],2)&lt;=5,C319*$I$4,"")</f>
        <v>115.008</v>
      </c>
      <c r="E319" s="11" t="str">
        <f ca="1">IF(AND(SUM($D$4:D319)-SUM($E$4:E318)&gt;=$K$2,WEEKDAY(Table42[[#This Row],[Date]],2)=5),SUM($D$4:D319)-SUM($F$4:F318),"")</f>
        <v/>
      </c>
      <c r="F319" s="11" t="str">
        <f t="shared" ca="1" si="28"/>
        <v/>
      </c>
      <c r="G319" s="14"/>
      <c r="H319" s="11">
        <f t="shared" ca="1" si="31"/>
        <v>14606.175999999981</v>
      </c>
      <c r="I319" s="40"/>
      <c r="J319" s="13">
        <f t="shared" ca="1" si="29"/>
        <v>546.28800000000001</v>
      </c>
      <c r="K319" s="13">
        <f ca="1">Table42[[#This Row],[Weekly Cashout (-Fees)]]*4</f>
        <v>2185.152</v>
      </c>
    </row>
    <row r="320" spans="1:11" ht="15.75" customHeight="1" x14ac:dyDescent="0.25">
      <c r="A320" s="9">
        <f t="shared" ca="1" si="27"/>
        <v>45385</v>
      </c>
      <c r="B320" s="10">
        <f t="shared" si="26"/>
        <v>317</v>
      </c>
      <c r="C320" s="11">
        <f t="shared" ca="1" si="30"/>
        <v>14376</v>
      </c>
      <c r="D320" s="11">
        <f ca="1">IF(WEEKDAY(Table42[[#This Row],[Date]],2)&lt;=5,C320*$I$4,"")</f>
        <v>115.008</v>
      </c>
      <c r="E320" s="11" t="str">
        <f ca="1">IF(AND(SUM($D$4:D320)-SUM($E$4:E319)&gt;=$K$2,WEEKDAY(Table42[[#This Row],[Date]],2)=5),SUM($D$4:D320)-SUM($F$4:F319),"")</f>
        <v/>
      </c>
      <c r="F320" s="11" t="str">
        <f t="shared" ca="1" si="28"/>
        <v/>
      </c>
      <c r="G320" s="14"/>
      <c r="H320" s="11">
        <f t="shared" ca="1" si="31"/>
        <v>14721.183999999981</v>
      </c>
      <c r="I320" s="40"/>
      <c r="J320" s="13">
        <f t="shared" ca="1" si="29"/>
        <v>546.28800000000001</v>
      </c>
      <c r="K320" s="13">
        <f ca="1">Table42[[#This Row],[Weekly Cashout (-Fees)]]*4</f>
        <v>2185.152</v>
      </c>
    </row>
    <row r="321" spans="1:11" ht="15.75" customHeight="1" x14ac:dyDescent="0.25">
      <c r="A321" s="9">
        <f t="shared" ca="1" si="27"/>
        <v>45386</v>
      </c>
      <c r="B321" s="10">
        <f t="shared" si="26"/>
        <v>318</v>
      </c>
      <c r="C321" s="11">
        <f t="shared" ca="1" si="30"/>
        <v>14376</v>
      </c>
      <c r="D321" s="11">
        <f ca="1">IF(WEEKDAY(Table42[[#This Row],[Date]],2)&lt;=5,C321*$I$4,"")</f>
        <v>115.008</v>
      </c>
      <c r="E321" s="11" t="str">
        <f ca="1">IF(AND(SUM($D$4:D321)-SUM($E$4:E320)&gt;=$K$2,WEEKDAY(Table42[[#This Row],[Date]],2)=5),SUM($D$4:D321)-SUM($F$4:F320),"")</f>
        <v/>
      </c>
      <c r="F321" s="11" t="str">
        <f t="shared" ca="1" si="28"/>
        <v/>
      </c>
      <c r="G321" s="14"/>
      <c r="H321" s="11">
        <f t="shared" ca="1" si="31"/>
        <v>14836.191999999981</v>
      </c>
      <c r="I321" s="40"/>
      <c r="J321" s="13">
        <f t="shared" ca="1" si="29"/>
        <v>546.28800000000001</v>
      </c>
      <c r="K321" s="13">
        <f ca="1">Table42[[#This Row],[Weekly Cashout (-Fees)]]*4</f>
        <v>2185.152</v>
      </c>
    </row>
    <row r="322" spans="1:11" ht="15.75" customHeight="1" x14ac:dyDescent="0.25">
      <c r="A322" s="9">
        <f t="shared" ca="1" si="27"/>
        <v>45387</v>
      </c>
      <c r="B322" s="10">
        <f t="shared" si="26"/>
        <v>319</v>
      </c>
      <c r="C322" s="11">
        <f t="shared" ca="1" si="30"/>
        <v>14376</v>
      </c>
      <c r="D322" s="11">
        <f ca="1">IF(WEEKDAY(Table42[[#This Row],[Date]],2)&lt;=5,C322*$I$4,"")</f>
        <v>115.008</v>
      </c>
      <c r="E322" s="11">
        <f ca="1">IF(AND(SUM($D$4:D322)-SUM($E$4:E321)&gt;=$K$2,WEEKDAY(Table42[[#This Row],[Date]],2)=5),SUM($D$4:D322)-SUM($F$4:F321),"")</f>
        <v>575.20000000000073</v>
      </c>
      <c r="F322" s="11">
        <f t="shared" ca="1" si="28"/>
        <v>575</v>
      </c>
      <c r="G322" s="14"/>
      <c r="H322" s="11">
        <f t="shared" ca="1" si="31"/>
        <v>14951.199999999981</v>
      </c>
      <c r="I322" s="40"/>
      <c r="J322" s="13">
        <f t="shared" ca="1" si="29"/>
        <v>546.28800000000001</v>
      </c>
      <c r="K322" s="13">
        <f ca="1">Table42[[#This Row],[Weekly Cashout (-Fees)]]*4</f>
        <v>2185.152</v>
      </c>
    </row>
    <row r="323" spans="1:11" ht="15.75" customHeight="1" x14ac:dyDescent="0.25">
      <c r="A323" s="9">
        <f t="shared" ca="1" si="27"/>
        <v>45388</v>
      </c>
      <c r="B323" s="10">
        <f t="shared" si="26"/>
        <v>320</v>
      </c>
      <c r="C323" s="11">
        <f t="shared" ca="1" si="30"/>
        <v>14951</v>
      </c>
      <c r="D323" s="11" t="str">
        <f ca="1">IF(WEEKDAY(Table42[[#This Row],[Date]],2)&lt;=5,C323*$I$4,"")</f>
        <v/>
      </c>
      <c r="E323" s="11" t="str">
        <f ca="1">IF(AND(SUM($D$4:D323)-SUM($E$4:E322)&gt;=$K$2,WEEKDAY(Table42[[#This Row],[Date]],2)=5),SUM($D$4:D323)-SUM($F$4:F322),"")</f>
        <v/>
      </c>
      <c r="F323" s="11" t="str">
        <f t="shared" ca="1" si="28"/>
        <v/>
      </c>
      <c r="G323" s="14"/>
      <c r="H323" s="11">
        <f t="shared" ca="1" si="31"/>
        <v>14951.199999999981</v>
      </c>
      <c r="I323" s="40"/>
      <c r="J323" s="13">
        <f t="shared" ca="1" si="29"/>
        <v>546.28800000000001</v>
      </c>
      <c r="K323" s="13">
        <f ca="1">Table42[[#This Row],[Weekly Cashout (-Fees)]]*4</f>
        <v>2185.152</v>
      </c>
    </row>
    <row r="324" spans="1:11" ht="15.75" customHeight="1" x14ac:dyDescent="0.25">
      <c r="A324" s="9">
        <f t="shared" ca="1" si="27"/>
        <v>45389</v>
      </c>
      <c r="B324" s="10">
        <f t="shared" ref="B324:B368" si="32">ROW()-3</f>
        <v>321</v>
      </c>
      <c r="C324" s="11">
        <f t="shared" ca="1" si="30"/>
        <v>14951</v>
      </c>
      <c r="D324" s="11" t="str">
        <f ca="1">IF(WEEKDAY(Table42[[#This Row],[Date]],2)&lt;=5,C324*$I$4,"")</f>
        <v/>
      </c>
      <c r="E324" s="11" t="str">
        <f ca="1">IF(AND(SUM($D$4:D324)-SUM($E$4:E323)&gt;=$K$2,WEEKDAY(Table42[[#This Row],[Date]],2)=5),SUM($D$4:D324)-SUM($F$4:F323),"")</f>
        <v/>
      </c>
      <c r="F324" s="11" t="str">
        <f t="shared" ca="1" si="28"/>
        <v/>
      </c>
      <c r="G324" s="14"/>
      <c r="H324" s="11">
        <f t="shared" ca="1" si="31"/>
        <v>14951.199999999981</v>
      </c>
      <c r="I324" s="40"/>
      <c r="J324" s="13">
        <f t="shared" ca="1" si="29"/>
        <v>546.28800000000001</v>
      </c>
      <c r="K324" s="13">
        <f ca="1">Table42[[#This Row],[Weekly Cashout (-Fees)]]*4</f>
        <v>2185.152</v>
      </c>
    </row>
    <row r="325" spans="1:11" ht="15.75" customHeight="1" thickBot="1" x14ac:dyDescent="0.3">
      <c r="A325" s="15">
        <f t="shared" ref="A325:A368" ca="1" si="33">A324+1</f>
        <v>45390</v>
      </c>
      <c r="B325" s="16">
        <f t="shared" si="32"/>
        <v>322</v>
      </c>
      <c r="C325" s="17">
        <f t="shared" ca="1" si="30"/>
        <v>14951</v>
      </c>
      <c r="D325" s="17">
        <f ca="1">IF(WEEKDAY(Table42[[#This Row],[Date]],2)&lt;=5,C325*$I$4,"")</f>
        <v>119.608</v>
      </c>
      <c r="E325" s="11" t="str">
        <f ca="1">IF(AND(SUM($D$4:D325)-SUM($E$4:E324)&gt;=$K$2,WEEKDAY(Table42[[#This Row],[Date]],2)=5),SUM($D$4:D325)-SUM($F$4:F324),"")</f>
        <v/>
      </c>
      <c r="F325" s="11" t="str">
        <f t="shared" ca="1" si="28"/>
        <v/>
      </c>
      <c r="G325" s="50"/>
      <c r="H325" s="17">
        <f t="shared" ca="1" si="31"/>
        <v>15070.807999999981</v>
      </c>
      <c r="I325" s="51"/>
      <c r="J325" s="52">
        <f t="shared" ca="1" si="29"/>
        <v>568.13799999999992</v>
      </c>
      <c r="K325" s="52">
        <f ca="1">Table42[[#This Row],[Weekly Cashout (-Fees)]]*4</f>
        <v>2272.5519999999997</v>
      </c>
    </row>
    <row r="326" spans="1:11" ht="15.75" customHeight="1" thickBot="1" x14ac:dyDescent="0.3">
      <c r="A326" s="60">
        <f t="shared" ca="1" si="33"/>
        <v>45391</v>
      </c>
      <c r="B326" s="61">
        <f t="shared" si="32"/>
        <v>323</v>
      </c>
      <c r="C326" s="62">
        <f t="shared" ca="1" si="30"/>
        <v>14951</v>
      </c>
      <c r="D326" s="62">
        <f ca="1">IF(WEEKDAY(Table42[[#This Row],[Date]],2)&lt;=5,C326*$I$4,"")</f>
        <v>119.608</v>
      </c>
      <c r="E326" s="63" t="str">
        <f ca="1">IF(AND(SUM($D$4:D326)-SUM($E$4:E325)&gt;=$K$2,WEEKDAY(Table42[[#This Row],[Date]],2)=5),SUM($D$4:D326)-SUM($F$4:F325),"")</f>
        <v/>
      </c>
      <c r="F326" s="63" t="str">
        <f t="shared" ref="F326:F368" ca="1" si="34">IF(E326="","",IF(E326&gt;$K$2,TRUNC(E326*100%),""))</f>
        <v/>
      </c>
      <c r="G326" s="64"/>
      <c r="H326" s="62">
        <f t="shared" ca="1" si="31"/>
        <v>15190.415999999981</v>
      </c>
      <c r="I326" s="65" t="s">
        <v>32</v>
      </c>
      <c r="J326" s="66">
        <f t="shared" ref="J326:J368" ca="1" si="35">IF(ISNUMBER(D326),D326*5-(D326*5*0.05),J325)</f>
        <v>568.13799999999992</v>
      </c>
      <c r="K326" s="67">
        <f ca="1">Table42[[#This Row],[Weekly Cashout (-Fees)]]*4</f>
        <v>2272.5519999999997</v>
      </c>
    </row>
    <row r="327" spans="1:11" ht="15.75" customHeight="1" x14ac:dyDescent="0.25">
      <c r="A327" s="53">
        <f t="shared" ca="1" si="33"/>
        <v>45392</v>
      </c>
      <c r="B327" s="54">
        <f t="shared" si="32"/>
        <v>324</v>
      </c>
      <c r="C327" s="55">
        <f t="shared" ref="C327:C368" ca="1" si="36">IF(ISNUMBER(F326),C326+F326+G326,C326+G326)</f>
        <v>14951</v>
      </c>
      <c r="D327" s="55">
        <f ca="1">IF(WEEKDAY(Table42[[#This Row],[Date]],2)&lt;=5,C327*$I$4,"")</f>
        <v>119.608</v>
      </c>
      <c r="E327" s="11" t="str">
        <f ca="1">IF(AND(SUM($D$4:D327)-SUM($E$4:E326)&gt;=$K$2,WEEKDAY(Table42[[#This Row],[Date]],2)=5),SUM($D$4:D327)-SUM($F$4:F326),"")</f>
        <v/>
      </c>
      <c r="F327" s="11" t="str">
        <f t="shared" ca="1" si="34"/>
        <v/>
      </c>
      <c r="G327" s="12"/>
      <c r="H327" s="55">
        <f t="shared" ca="1" si="31"/>
        <v>15310.023999999981</v>
      </c>
      <c r="I327" s="39"/>
      <c r="J327" s="56">
        <f t="shared" ca="1" si="35"/>
        <v>568.13799999999992</v>
      </c>
      <c r="K327" s="56">
        <f ca="1">Table42[[#This Row],[Weekly Cashout (-Fees)]]*4</f>
        <v>2272.5519999999997</v>
      </c>
    </row>
    <row r="328" spans="1:11" ht="15.75" customHeight="1" x14ac:dyDescent="0.25">
      <c r="A328" s="9">
        <f t="shared" ca="1" si="33"/>
        <v>45393</v>
      </c>
      <c r="B328" s="10">
        <f t="shared" si="32"/>
        <v>325</v>
      </c>
      <c r="C328" s="11">
        <f t="shared" ca="1" si="36"/>
        <v>14951</v>
      </c>
      <c r="D328" s="11">
        <f ca="1">IF(WEEKDAY(Table42[[#This Row],[Date]],2)&lt;=5,C328*$I$4,"")</f>
        <v>119.608</v>
      </c>
      <c r="E328" s="11" t="str">
        <f ca="1">IF(AND(SUM($D$4:D328)-SUM($E$4:E327)&gt;=$K$2,WEEKDAY(Table42[[#This Row],[Date]],2)=5),SUM($D$4:D328)-SUM($F$4:F327),"")</f>
        <v/>
      </c>
      <c r="F328" s="11" t="str">
        <f t="shared" ca="1" si="34"/>
        <v/>
      </c>
      <c r="G328" s="14"/>
      <c r="H328" s="11">
        <f t="shared" ca="1" si="31"/>
        <v>15429.631999999981</v>
      </c>
      <c r="I328" s="40"/>
      <c r="J328" s="13">
        <f t="shared" ca="1" si="35"/>
        <v>568.13799999999992</v>
      </c>
      <c r="K328" s="13">
        <f ca="1">Table42[[#This Row],[Weekly Cashout (-Fees)]]*4</f>
        <v>2272.5519999999997</v>
      </c>
    </row>
    <row r="329" spans="1:11" ht="15.75" customHeight="1" x14ac:dyDescent="0.25">
      <c r="A329" s="9">
        <f t="shared" ca="1" si="33"/>
        <v>45394</v>
      </c>
      <c r="B329" s="10">
        <f t="shared" si="32"/>
        <v>326</v>
      </c>
      <c r="C329" s="11">
        <f t="shared" ca="1" si="36"/>
        <v>14951</v>
      </c>
      <c r="D329" s="11">
        <f ca="1">IF(WEEKDAY(Table42[[#This Row],[Date]],2)&lt;=5,C329*$I$4,"")</f>
        <v>119.608</v>
      </c>
      <c r="E329" s="11">
        <f ca="1">IF(AND(SUM($D$4:D329)-SUM($E$4:E328)&gt;=$K$2,WEEKDAY(Table42[[#This Row],[Date]],2)=5),SUM($D$4:D329)-SUM($F$4:F328),"")</f>
        <v>598.2400000000016</v>
      </c>
      <c r="F329" s="11">
        <f t="shared" ca="1" si="34"/>
        <v>598</v>
      </c>
      <c r="G329" s="14"/>
      <c r="H329" s="11">
        <f t="shared" ref="H329:H368" ca="1" si="37">IF(ISNUMBER(D329),H328+G329+D329,H328+G329)</f>
        <v>15549.239999999982</v>
      </c>
      <c r="I329" s="40"/>
      <c r="J329" s="13">
        <f t="shared" ca="1" si="35"/>
        <v>568.13799999999992</v>
      </c>
      <c r="K329" s="13">
        <f ca="1">Table42[[#This Row],[Weekly Cashout (-Fees)]]*4</f>
        <v>2272.5519999999997</v>
      </c>
    </row>
    <row r="330" spans="1:11" ht="15.75" customHeight="1" x14ac:dyDescent="0.25">
      <c r="A330" s="9">
        <f t="shared" ca="1" si="33"/>
        <v>45395</v>
      </c>
      <c r="B330" s="10">
        <f t="shared" si="32"/>
        <v>327</v>
      </c>
      <c r="C330" s="11">
        <f t="shared" ca="1" si="36"/>
        <v>15549</v>
      </c>
      <c r="D330" s="11" t="str">
        <f ca="1">IF(WEEKDAY(Table42[[#This Row],[Date]],2)&lt;=5,C330*$I$4,"")</f>
        <v/>
      </c>
      <c r="E330" s="11" t="str">
        <f ca="1">IF(AND(SUM($D$4:D330)-SUM($E$4:E329)&gt;=$K$2,WEEKDAY(Table42[[#This Row],[Date]],2)=5),SUM($D$4:D330)-SUM($F$4:F329),"")</f>
        <v/>
      </c>
      <c r="F330" s="11" t="str">
        <f t="shared" ca="1" si="34"/>
        <v/>
      </c>
      <c r="G330" s="14"/>
      <c r="H330" s="11">
        <f t="shared" ca="1" si="37"/>
        <v>15549.239999999982</v>
      </c>
      <c r="I330" s="40"/>
      <c r="J330" s="13">
        <f t="shared" ca="1" si="35"/>
        <v>568.13799999999992</v>
      </c>
      <c r="K330" s="13">
        <f ca="1">Table42[[#This Row],[Weekly Cashout (-Fees)]]*4</f>
        <v>2272.5519999999997</v>
      </c>
    </row>
    <row r="331" spans="1:11" ht="15.75" customHeight="1" x14ac:dyDescent="0.25">
      <c r="A331" s="9">
        <f t="shared" ca="1" si="33"/>
        <v>45396</v>
      </c>
      <c r="B331" s="10">
        <f t="shared" si="32"/>
        <v>328</v>
      </c>
      <c r="C331" s="11">
        <f t="shared" ca="1" si="36"/>
        <v>15549</v>
      </c>
      <c r="D331" s="11" t="str">
        <f ca="1">IF(WEEKDAY(Table42[[#This Row],[Date]],2)&lt;=5,C331*$I$4,"")</f>
        <v/>
      </c>
      <c r="E331" s="11" t="str">
        <f ca="1">IF(AND(SUM($D$4:D331)-SUM($E$4:E330)&gt;=$K$2,WEEKDAY(Table42[[#This Row],[Date]],2)=5),SUM($D$4:D331)-SUM($F$4:F330),"")</f>
        <v/>
      </c>
      <c r="F331" s="11" t="str">
        <f t="shared" ca="1" si="34"/>
        <v/>
      </c>
      <c r="G331" s="14"/>
      <c r="H331" s="11">
        <f t="shared" ca="1" si="37"/>
        <v>15549.239999999982</v>
      </c>
      <c r="I331" s="40"/>
      <c r="J331" s="13">
        <f t="shared" ca="1" si="35"/>
        <v>568.13799999999992</v>
      </c>
      <c r="K331" s="13">
        <f ca="1">Table42[[#This Row],[Weekly Cashout (-Fees)]]*4</f>
        <v>2272.5519999999997</v>
      </c>
    </row>
    <row r="332" spans="1:11" ht="15.75" customHeight="1" x14ac:dyDescent="0.25">
      <c r="A332" s="9">
        <f t="shared" ca="1" si="33"/>
        <v>45397</v>
      </c>
      <c r="B332" s="10">
        <f t="shared" si="32"/>
        <v>329</v>
      </c>
      <c r="C332" s="11">
        <f t="shared" ca="1" si="36"/>
        <v>15549</v>
      </c>
      <c r="D332" s="11">
        <f ca="1">IF(WEEKDAY(Table42[[#This Row],[Date]],2)&lt;=5,C332*$I$4,"")</f>
        <v>124.392</v>
      </c>
      <c r="E332" s="11" t="str">
        <f ca="1">IF(AND(SUM($D$4:D332)-SUM($E$4:E331)&gt;=$K$2,WEEKDAY(Table42[[#This Row],[Date]],2)=5),SUM($D$4:D332)-SUM($F$4:F331),"")</f>
        <v/>
      </c>
      <c r="F332" s="11" t="str">
        <f t="shared" ca="1" si="34"/>
        <v/>
      </c>
      <c r="G332" s="14"/>
      <c r="H332" s="11">
        <f t="shared" ca="1" si="37"/>
        <v>15673.631999999981</v>
      </c>
      <c r="I332" s="40"/>
      <c r="J332" s="13">
        <f t="shared" ca="1" si="35"/>
        <v>590.86200000000008</v>
      </c>
      <c r="K332" s="13">
        <f ca="1">Table42[[#This Row],[Weekly Cashout (-Fees)]]*4</f>
        <v>2363.4480000000003</v>
      </c>
    </row>
    <row r="333" spans="1:11" ht="15.75" customHeight="1" x14ac:dyDescent="0.25">
      <c r="A333" s="9">
        <f t="shared" ca="1" si="33"/>
        <v>45398</v>
      </c>
      <c r="B333" s="10">
        <f t="shared" si="32"/>
        <v>330</v>
      </c>
      <c r="C333" s="11">
        <f t="shared" ca="1" si="36"/>
        <v>15549</v>
      </c>
      <c r="D333" s="11">
        <f ca="1">IF(WEEKDAY(Table42[[#This Row],[Date]],2)&lt;=5,C333*$I$4,"")</f>
        <v>124.392</v>
      </c>
      <c r="E333" s="11" t="str">
        <f ca="1">IF(AND(SUM($D$4:D333)-SUM($E$4:E332)&gt;=$K$2,WEEKDAY(Table42[[#This Row],[Date]],2)=5),SUM($D$4:D333)-SUM($F$4:F332),"")</f>
        <v/>
      </c>
      <c r="F333" s="11" t="str">
        <f t="shared" ca="1" si="34"/>
        <v/>
      </c>
      <c r="G333" s="14"/>
      <c r="H333" s="11">
        <f t="shared" ca="1" si="37"/>
        <v>15798.023999999981</v>
      </c>
      <c r="I333" s="40"/>
      <c r="J333" s="13">
        <f t="shared" ca="1" si="35"/>
        <v>590.86200000000008</v>
      </c>
      <c r="K333" s="13">
        <f ca="1">Table42[[#This Row],[Weekly Cashout (-Fees)]]*4</f>
        <v>2363.4480000000003</v>
      </c>
    </row>
    <row r="334" spans="1:11" ht="15.75" customHeight="1" x14ac:dyDescent="0.25">
      <c r="A334" s="9">
        <f t="shared" ca="1" si="33"/>
        <v>45399</v>
      </c>
      <c r="B334" s="10">
        <f t="shared" si="32"/>
        <v>331</v>
      </c>
      <c r="C334" s="11">
        <f t="shared" ca="1" si="36"/>
        <v>15549</v>
      </c>
      <c r="D334" s="11">
        <f ca="1">IF(WEEKDAY(Table42[[#This Row],[Date]],2)&lt;=5,C334*$I$4,"")</f>
        <v>124.392</v>
      </c>
      <c r="E334" s="11" t="str">
        <f ca="1">IF(AND(SUM($D$4:D334)-SUM($E$4:E333)&gt;=$K$2,WEEKDAY(Table42[[#This Row],[Date]],2)=5),SUM($D$4:D334)-SUM($F$4:F333),"")</f>
        <v/>
      </c>
      <c r="F334" s="11" t="str">
        <f t="shared" ca="1" si="34"/>
        <v/>
      </c>
      <c r="G334" s="14"/>
      <c r="H334" s="11">
        <f t="shared" ca="1" si="37"/>
        <v>15922.415999999981</v>
      </c>
      <c r="I334" s="40"/>
      <c r="J334" s="13">
        <f t="shared" ca="1" si="35"/>
        <v>590.86200000000008</v>
      </c>
      <c r="K334" s="13">
        <f ca="1">Table42[[#This Row],[Weekly Cashout (-Fees)]]*4</f>
        <v>2363.4480000000003</v>
      </c>
    </row>
    <row r="335" spans="1:11" ht="15.75" customHeight="1" x14ac:dyDescent="0.25">
      <c r="A335" s="9">
        <f t="shared" ca="1" si="33"/>
        <v>45400</v>
      </c>
      <c r="B335" s="10">
        <f t="shared" si="32"/>
        <v>332</v>
      </c>
      <c r="C335" s="11">
        <f t="shared" ca="1" si="36"/>
        <v>15549</v>
      </c>
      <c r="D335" s="11">
        <f ca="1">IF(WEEKDAY(Table42[[#This Row],[Date]],2)&lt;=5,C335*$I$4,"")</f>
        <v>124.392</v>
      </c>
      <c r="E335" s="11" t="str">
        <f ca="1">IF(AND(SUM($D$4:D335)-SUM($E$4:E334)&gt;=$K$2,WEEKDAY(Table42[[#This Row],[Date]],2)=5),SUM($D$4:D335)-SUM($F$4:F334),"")</f>
        <v/>
      </c>
      <c r="F335" s="11" t="str">
        <f t="shared" ca="1" si="34"/>
        <v/>
      </c>
      <c r="G335" s="14"/>
      <c r="H335" s="11">
        <f t="shared" ca="1" si="37"/>
        <v>16046.807999999981</v>
      </c>
      <c r="I335" s="40"/>
      <c r="J335" s="13">
        <f t="shared" ca="1" si="35"/>
        <v>590.86200000000008</v>
      </c>
      <c r="K335" s="13">
        <f ca="1">Table42[[#This Row],[Weekly Cashout (-Fees)]]*4</f>
        <v>2363.4480000000003</v>
      </c>
    </row>
    <row r="336" spans="1:11" ht="15.75" customHeight="1" x14ac:dyDescent="0.25">
      <c r="A336" s="9">
        <f t="shared" ca="1" si="33"/>
        <v>45401</v>
      </c>
      <c r="B336" s="10">
        <f t="shared" si="32"/>
        <v>333</v>
      </c>
      <c r="C336" s="11">
        <f t="shared" ca="1" si="36"/>
        <v>15549</v>
      </c>
      <c r="D336" s="11">
        <f ca="1">IF(WEEKDAY(Table42[[#This Row],[Date]],2)&lt;=5,C336*$I$4,"")</f>
        <v>124.392</v>
      </c>
      <c r="E336" s="11">
        <f ca="1">IF(AND(SUM($D$4:D336)-SUM($E$4:E335)&gt;=$K$2,WEEKDAY(Table42[[#This Row],[Date]],2)=5),SUM($D$4:D336)-SUM($F$4:F335),"")</f>
        <v>622.20000000000073</v>
      </c>
      <c r="F336" s="11">
        <f t="shared" ca="1" si="34"/>
        <v>622</v>
      </c>
      <c r="G336" s="14"/>
      <c r="H336" s="11">
        <f t="shared" ca="1" si="37"/>
        <v>16171.199999999981</v>
      </c>
      <c r="I336" s="40"/>
      <c r="J336" s="13">
        <f t="shared" ca="1" si="35"/>
        <v>590.86200000000008</v>
      </c>
      <c r="K336" s="13">
        <f ca="1">Table42[[#This Row],[Weekly Cashout (-Fees)]]*4</f>
        <v>2363.4480000000003</v>
      </c>
    </row>
    <row r="337" spans="1:11" ht="15.75" customHeight="1" x14ac:dyDescent="0.25">
      <c r="A337" s="9">
        <f t="shared" ca="1" si="33"/>
        <v>45402</v>
      </c>
      <c r="B337" s="10">
        <f t="shared" si="32"/>
        <v>334</v>
      </c>
      <c r="C337" s="11">
        <f t="shared" ca="1" si="36"/>
        <v>16171</v>
      </c>
      <c r="D337" s="11" t="str">
        <f ca="1">IF(WEEKDAY(Table42[[#This Row],[Date]],2)&lt;=5,C337*$I$4,"")</f>
        <v/>
      </c>
      <c r="E337" s="11" t="str">
        <f ca="1">IF(AND(SUM($D$4:D337)-SUM($E$4:E336)&gt;=$K$2,WEEKDAY(Table42[[#This Row],[Date]],2)=5),SUM($D$4:D337)-SUM($F$4:F336),"")</f>
        <v/>
      </c>
      <c r="F337" s="11" t="str">
        <f t="shared" ca="1" si="34"/>
        <v/>
      </c>
      <c r="G337" s="14"/>
      <c r="H337" s="11">
        <f t="shared" ca="1" si="37"/>
        <v>16171.199999999981</v>
      </c>
      <c r="I337" s="40"/>
      <c r="J337" s="13">
        <f t="shared" ca="1" si="35"/>
        <v>590.86200000000008</v>
      </c>
      <c r="K337" s="13">
        <f ca="1">Table42[[#This Row],[Weekly Cashout (-Fees)]]*4</f>
        <v>2363.4480000000003</v>
      </c>
    </row>
    <row r="338" spans="1:11" ht="15.75" customHeight="1" x14ac:dyDescent="0.25">
      <c r="A338" s="9">
        <f t="shared" ca="1" si="33"/>
        <v>45403</v>
      </c>
      <c r="B338" s="10">
        <f t="shared" si="32"/>
        <v>335</v>
      </c>
      <c r="C338" s="11">
        <f t="shared" ca="1" si="36"/>
        <v>16171</v>
      </c>
      <c r="D338" s="11" t="str">
        <f ca="1">IF(WEEKDAY(Table42[[#This Row],[Date]],2)&lt;=5,C338*$I$4,"")</f>
        <v/>
      </c>
      <c r="E338" s="11" t="str">
        <f ca="1">IF(AND(SUM($D$4:D338)-SUM($E$4:E337)&gt;=$K$2,WEEKDAY(Table42[[#This Row],[Date]],2)=5),SUM($D$4:D338)-SUM($F$4:F337),"")</f>
        <v/>
      </c>
      <c r="F338" s="11" t="str">
        <f t="shared" ca="1" si="34"/>
        <v/>
      </c>
      <c r="G338" s="14"/>
      <c r="H338" s="11">
        <f t="shared" ca="1" si="37"/>
        <v>16171.199999999981</v>
      </c>
      <c r="I338" s="40"/>
      <c r="J338" s="13">
        <f t="shared" ca="1" si="35"/>
        <v>590.86200000000008</v>
      </c>
      <c r="K338" s="13">
        <f ca="1">Table42[[#This Row],[Weekly Cashout (-Fees)]]*4</f>
        <v>2363.4480000000003</v>
      </c>
    </row>
    <row r="339" spans="1:11" ht="15.75" customHeight="1" x14ac:dyDescent="0.25">
      <c r="A339" s="9">
        <f t="shared" ca="1" si="33"/>
        <v>45404</v>
      </c>
      <c r="B339" s="10">
        <f t="shared" si="32"/>
        <v>336</v>
      </c>
      <c r="C339" s="11">
        <f t="shared" ca="1" si="36"/>
        <v>16171</v>
      </c>
      <c r="D339" s="11">
        <f ca="1">IF(WEEKDAY(Table42[[#This Row],[Date]],2)&lt;=5,C339*$I$4,"")</f>
        <v>129.36799999999999</v>
      </c>
      <c r="E339" s="11" t="str">
        <f ca="1">IF(AND(SUM($D$4:D339)-SUM($E$4:E338)&gt;=$K$2,WEEKDAY(Table42[[#This Row],[Date]],2)=5),SUM($D$4:D339)-SUM($F$4:F338),"")</f>
        <v/>
      </c>
      <c r="F339" s="11" t="str">
        <f t="shared" ca="1" si="34"/>
        <v/>
      </c>
      <c r="G339" s="14"/>
      <c r="H339" s="11">
        <f t="shared" ca="1" si="37"/>
        <v>16300.567999999981</v>
      </c>
      <c r="I339" s="40"/>
      <c r="J339" s="13">
        <f t="shared" ca="1" si="35"/>
        <v>614.49799999999993</v>
      </c>
      <c r="K339" s="13">
        <f ca="1">Table42[[#This Row],[Weekly Cashout (-Fees)]]*4</f>
        <v>2457.9919999999997</v>
      </c>
    </row>
    <row r="340" spans="1:11" ht="15.75" customHeight="1" x14ac:dyDescent="0.25">
      <c r="A340" s="9">
        <f t="shared" ca="1" si="33"/>
        <v>45405</v>
      </c>
      <c r="B340" s="10">
        <f t="shared" si="32"/>
        <v>337</v>
      </c>
      <c r="C340" s="11">
        <f t="shared" ca="1" si="36"/>
        <v>16171</v>
      </c>
      <c r="D340" s="11">
        <f ca="1">IF(WEEKDAY(Table42[[#This Row],[Date]],2)&lt;=5,C340*$I$4,"")</f>
        <v>129.36799999999999</v>
      </c>
      <c r="E340" s="11" t="str">
        <f ca="1">IF(AND(SUM($D$4:D340)-SUM($E$4:E339)&gt;=$K$2,WEEKDAY(Table42[[#This Row],[Date]],2)=5),SUM($D$4:D340)-SUM($F$4:F339),"")</f>
        <v/>
      </c>
      <c r="F340" s="11" t="str">
        <f t="shared" ca="1" si="34"/>
        <v/>
      </c>
      <c r="G340" s="14"/>
      <c r="H340" s="11">
        <f t="shared" ca="1" si="37"/>
        <v>16429.93599999998</v>
      </c>
      <c r="I340" s="40"/>
      <c r="J340" s="13">
        <f t="shared" ca="1" si="35"/>
        <v>614.49799999999993</v>
      </c>
      <c r="K340" s="13">
        <f ca="1">Table42[[#This Row],[Weekly Cashout (-Fees)]]*4</f>
        <v>2457.9919999999997</v>
      </c>
    </row>
    <row r="341" spans="1:11" ht="15.75" customHeight="1" x14ac:dyDescent="0.25">
      <c r="A341" s="9">
        <f t="shared" ca="1" si="33"/>
        <v>45406</v>
      </c>
      <c r="B341" s="10">
        <f t="shared" si="32"/>
        <v>338</v>
      </c>
      <c r="C341" s="11">
        <f t="shared" ca="1" si="36"/>
        <v>16171</v>
      </c>
      <c r="D341" s="11">
        <f ca="1">IF(WEEKDAY(Table42[[#This Row],[Date]],2)&lt;=5,C341*$I$4,"")</f>
        <v>129.36799999999999</v>
      </c>
      <c r="E341" s="11" t="str">
        <f ca="1">IF(AND(SUM($D$4:D341)-SUM($E$4:E340)&gt;=$K$2,WEEKDAY(Table42[[#This Row],[Date]],2)=5),SUM($D$4:D341)-SUM($F$4:F340),"")</f>
        <v/>
      </c>
      <c r="F341" s="11" t="str">
        <f t="shared" ca="1" si="34"/>
        <v/>
      </c>
      <c r="G341" s="14"/>
      <c r="H341" s="11">
        <f t="shared" ca="1" si="37"/>
        <v>16559.303999999978</v>
      </c>
      <c r="I341" s="40"/>
      <c r="J341" s="13">
        <f t="shared" ca="1" si="35"/>
        <v>614.49799999999993</v>
      </c>
      <c r="K341" s="13">
        <f ca="1">Table42[[#This Row],[Weekly Cashout (-Fees)]]*4</f>
        <v>2457.9919999999997</v>
      </c>
    </row>
    <row r="342" spans="1:11" ht="15.75" customHeight="1" x14ac:dyDescent="0.25">
      <c r="A342" s="9">
        <f t="shared" ca="1" si="33"/>
        <v>45407</v>
      </c>
      <c r="B342" s="10">
        <f t="shared" si="32"/>
        <v>339</v>
      </c>
      <c r="C342" s="11">
        <f t="shared" ca="1" si="36"/>
        <v>16171</v>
      </c>
      <c r="D342" s="11">
        <f ca="1">IF(WEEKDAY(Table42[[#This Row],[Date]],2)&lt;=5,C342*$I$4,"")</f>
        <v>129.36799999999999</v>
      </c>
      <c r="E342" s="11" t="str">
        <f ca="1">IF(AND(SUM($D$4:D342)-SUM($E$4:E341)&gt;=$K$2,WEEKDAY(Table42[[#This Row],[Date]],2)=5),SUM($D$4:D342)-SUM($F$4:F341),"")</f>
        <v/>
      </c>
      <c r="F342" s="11" t="str">
        <f t="shared" ca="1" si="34"/>
        <v/>
      </c>
      <c r="G342" s="14"/>
      <c r="H342" s="11">
        <f t="shared" ca="1" si="37"/>
        <v>16688.671999999977</v>
      </c>
      <c r="I342" s="40"/>
      <c r="J342" s="13">
        <f t="shared" ca="1" si="35"/>
        <v>614.49799999999993</v>
      </c>
      <c r="K342" s="13">
        <f ca="1">Table42[[#This Row],[Weekly Cashout (-Fees)]]*4</f>
        <v>2457.9919999999997</v>
      </c>
    </row>
    <row r="343" spans="1:11" ht="15.75" customHeight="1" x14ac:dyDescent="0.25">
      <c r="A343" s="9">
        <f t="shared" ca="1" si="33"/>
        <v>45408</v>
      </c>
      <c r="B343" s="10">
        <f t="shared" si="32"/>
        <v>340</v>
      </c>
      <c r="C343" s="11">
        <f t="shared" ca="1" si="36"/>
        <v>16171</v>
      </c>
      <c r="D343" s="11">
        <f ca="1">IF(WEEKDAY(Table42[[#This Row],[Date]],2)&lt;=5,C343*$I$4,"")</f>
        <v>129.36799999999999</v>
      </c>
      <c r="E343" s="11">
        <f ca="1">IF(AND(SUM($D$4:D343)-SUM($E$4:E342)&gt;=$K$2,WEEKDAY(Table42[[#This Row],[Date]],2)=5),SUM($D$4:D343)-SUM($F$4:F342),"")</f>
        <v>647.04000000000269</v>
      </c>
      <c r="F343" s="11">
        <f t="shared" ca="1" si="34"/>
        <v>647</v>
      </c>
      <c r="G343" s="14"/>
      <c r="H343" s="11">
        <f t="shared" ca="1" si="37"/>
        <v>16818.039999999975</v>
      </c>
      <c r="I343" s="40"/>
      <c r="J343" s="13">
        <f t="shared" ca="1" si="35"/>
        <v>614.49799999999993</v>
      </c>
      <c r="K343" s="13">
        <f ca="1">Table42[[#This Row],[Weekly Cashout (-Fees)]]*4</f>
        <v>2457.9919999999997</v>
      </c>
    </row>
    <row r="344" spans="1:11" ht="15.75" customHeight="1" x14ac:dyDescent="0.25">
      <c r="A344" s="9">
        <f t="shared" ca="1" si="33"/>
        <v>45409</v>
      </c>
      <c r="B344" s="10">
        <f t="shared" si="32"/>
        <v>341</v>
      </c>
      <c r="C344" s="11">
        <f t="shared" ca="1" si="36"/>
        <v>16818</v>
      </c>
      <c r="D344" s="11" t="str">
        <f ca="1">IF(WEEKDAY(Table42[[#This Row],[Date]],2)&lt;=5,C344*$I$4,"")</f>
        <v/>
      </c>
      <c r="E344" s="11" t="str">
        <f ca="1">IF(AND(SUM($D$4:D344)-SUM($E$4:E343)&gt;=$K$2,WEEKDAY(Table42[[#This Row],[Date]],2)=5),SUM($D$4:D344)-SUM($F$4:F343),"")</f>
        <v/>
      </c>
      <c r="F344" s="11" t="str">
        <f t="shared" ca="1" si="34"/>
        <v/>
      </c>
      <c r="G344" s="14"/>
      <c r="H344" s="11">
        <f t="shared" ca="1" si="37"/>
        <v>16818.039999999975</v>
      </c>
      <c r="I344" s="40"/>
      <c r="J344" s="13">
        <f t="shared" ca="1" si="35"/>
        <v>614.49799999999993</v>
      </c>
      <c r="K344" s="13">
        <f ca="1">Table42[[#This Row],[Weekly Cashout (-Fees)]]*4</f>
        <v>2457.9919999999997</v>
      </c>
    </row>
    <row r="345" spans="1:11" ht="15.75" customHeight="1" x14ac:dyDescent="0.25">
      <c r="A345" s="9">
        <f t="shared" ca="1" si="33"/>
        <v>45410</v>
      </c>
      <c r="B345" s="10">
        <f t="shared" si="32"/>
        <v>342</v>
      </c>
      <c r="C345" s="11">
        <f t="shared" ca="1" si="36"/>
        <v>16818</v>
      </c>
      <c r="D345" s="11" t="str">
        <f ca="1">IF(WEEKDAY(Table42[[#This Row],[Date]],2)&lt;=5,C345*$I$4,"")</f>
        <v/>
      </c>
      <c r="E345" s="11" t="str">
        <f ca="1">IF(AND(SUM($D$4:D345)-SUM($E$4:E344)&gt;=$K$2,WEEKDAY(Table42[[#This Row],[Date]],2)=5),SUM($D$4:D345)-SUM($F$4:F344),"")</f>
        <v/>
      </c>
      <c r="F345" s="11" t="str">
        <f t="shared" ca="1" si="34"/>
        <v/>
      </c>
      <c r="G345" s="14"/>
      <c r="H345" s="11">
        <f t="shared" ca="1" si="37"/>
        <v>16818.039999999975</v>
      </c>
      <c r="I345" s="40"/>
      <c r="J345" s="13">
        <f t="shared" ca="1" si="35"/>
        <v>614.49799999999993</v>
      </c>
      <c r="K345" s="13">
        <f ca="1">Table42[[#This Row],[Weekly Cashout (-Fees)]]*4</f>
        <v>2457.9919999999997</v>
      </c>
    </row>
    <row r="346" spans="1:11" ht="15.75" customHeight="1" x14ac:dyDescent="0.25">
      <c r="A346" s="9">
        <f t="shared" ca="1" si="33"/>
        <v>45411</v>
      </c>
      <c r="B346" s="10">
        <f t="shared" si="32"/>
        <v>343</v>
      </c>
      <c r="C346" s="11">
        <f t="shared" ca="1" si="36"/>
        <v>16818</v>
      </c>
      <c r="D346" s="11">
        <f ca="1">IF(WEEKDAY(Table42[[#This Row],[Date]],2)&lt;=5,C346*$I$4,"")</f>
        <v>134.54400000000001</v>
      </c>
      <c r="E346" s="11" t="str">
        <f ca="1">IF(AND(SUM($D$4:D346)-SUM($E$4:E345)&gt;=$K$2,WEEKDAY(Table42[[#This Row],[Date]],2)=5),SUM($D$4:D346)-SUM($F$4:F345),"")</f>
        <v/>
      </c>
      <c r="F346" s="11" t="str">
        <f t="shared" ca="1" si="34"/>
        <v/>
      </c>
      <c r="G346" s="14"/>
      <c r="H346" s="11">
        <f t="shared" ca="1" si="37"/>
        <v>16952.583999999977</v>
      </c>
      <c r="I346" s="40"/>
      <c r="J346" s="13">
        <f t="shared" ca="1" si="35"/>
        <v>639.08400000000006</v>
      </c>
      <c r="K346" s="13">
        <f ca="1">Table42[[#This Row],[Weekly Cashout (-Fees)]]*4</f>
        <v>2556.3360000000002</v>
      </c>
    </row>
    <row r="347" spans="1:11" ht="15.75" customHeight="1" x14ac:dyDescent="0.25">
      <c r="A347" s="9">
        <f t="shared" ca="1" si="33"/>
        <v>45412</v>
      </c>
      <c r="B347" s="10">
        <f t="shared" si="32"/>
        <v>344</v>
      </c>
      <c r="C347" s="11">
        <f t="shared" ca="1" si="36"/>
        <v>16818</v>
      </c>
      <c r="D347" s="11">
        <f ca="1">IF(WEEKDAY(Table42[[#This Row],[Date]],2)&lt;=5,C347*$I$4,"")</f>
        <v>134.54400000000001</v>
      </c>
      <c r="E347" s="11" t="str">
        <f ca="1">IF(AND(SUM($D$4:D347)-SUM($E$4:E346)&gt;=$K$2,WEEKDAY(Table42[[#This Row],[Date]],2)=5),SUM($D$4:D347)-SUM($F$4:F346),"")</f>
        <v/>
      </c>
      <c r="F347" s="11" t="str">
        <f t="shared" ca="1" si="34"/>
        <v/>
      </c>
      <c r="G347" s="14"/>
      <c r="H347" s="11">
        <f t="shared" ca="1" si="37"/>
        <v>17087.127999999979</v>
      </c>
      <c r="I347" s="40"/>
      <c r="J347" s="13">
        <f t="shared" ca="1" si="35"/>
        <v>639.08400000000006</v>
      </c>
      <c r="K347" s="13">
        <f ca="1">Table42[[#This Row],[Weekly Cashout (-Fees)]]*4</f>
        <v>2556.3360000000002</v>
      </c>
    </row>
    <row r="348" spans="1:11" ht="15.75" customHeight="1" x14ac:dyDescent="0.25">
      <c r="A348" s="9">
        <f t="shared" ca="1" si="33"/>
        <v>45413</v>
      </c>
      <c r="B348" s="10">
        <f t="shared" si="32"/>
        <v>345</v>
      </c>
      <c r="C348" s="11">
        <f t="shared" ca="1" si="36"/>
        <v>16818</v>
      </c>
      <c r="D348" s="11">
        <f ca="1">IF(WEEKDAY(Table42[[#This Row],[Date]],2)&lt;=5,C348*$I$4,"")</f>
        <v>134.54400000000001</v>
      </c>
      <c r="E348" s="11" t="str">
        <f ca="1">IF(AND(SUM($D$4:D348)-SUM($E$4:E347)&gt;=$K$2,WEEKDAY(Table42[[#This Row],[Date]],2)=5),SUM($D$4:D348)-SUM($F$4:F347),"")</f>
        <v/>
      </c>
      <c r="F348" s="11" t="str">
        <f t="shared" ca="1" si="34"/>
        <v/>
      </c>
      <c r="G348" s="14"/>
      <c r="H348" s="11">
        <f t="shared" ca="1" si="37"/>
        <v>17221.67199999998</v>
      </c>
      <c r="I348" s="40"/>
      <c r="J348" s="13">
        <f t="shared" ca="1" si="35"/>
        <v>639.08400000000006</v>
      </c>
      <c r="K348" s="13">
        <f ca="1">Table42[[#This Row],[Weekly Cashout (-Fees)]]*4</f>
        <v>2556.3360000000002</v>
      </c>
    </row>
    <row r="349" spans="1:11" ht="15.75" customHeight="1" x14ac:dyDescent="0.25">
      <c r="A349" s="9">
        <f t="shared" ca="1" si="33"/>
        <v>45414</v>
      </c>
      <c r="B349" s="10">
        <f t="shared" si="32"/>
        <v>346</v>
      </c>
      <c r="C349" s="11">
        <f t="shared" ca="1" si="36"/>
        <v>16818</v>
      </c>
      <c r="D349" s="11">
        <f ca="1">IF(WEEKDAY(Table42[[#This Row],[Date]],2)&lt;=5,C349*$I$4,"")</f>
        <v>134.54400000000001</v>
      </c>
      <c r="E349" s="11" t="str">
        <f ca="1">IF(AND(SUM($D$4:D349)-SUM($E$4:E348)&gt;=$K$2,WEEKDAY(Table42[[#This Row],[Date]],2)=5),SUM($D$4:D349)-SUM($F$4:F348),"")</f>
        <v/>
      </c>
      <c r="F349" s="11" t="str">
        <f t="shared" ca="1" si="34"/>
        <v/>
      </c>
      <c r="G349" s="14"/>
      <c r="H349" s="11">
        <f t="shared" ca="1" si="37"/>
        <v>17356.215999999982</v>
      </c>
      <c r="I349" s="40"/>
      <c r="J349" s="13">
        <f t="shared" ca="1" si="35"/>
        <v>639.08400000000006</v>
      </c>
      <c r="K349" s="13">
        <f ca="1">Table42[[#This Row],[Weekly Cashout (-Fees)]]*4</f>
        <v>2556.3360000000002</v>
      </c>
    </row>
    <row r="350" spans="1:11" ht="15.75" customHeight="1" x14ac:dyDescent="0.25">
      <c r="A350" s="9">
        <f t="shared" ca="1" si="33"/>
        <v>45415</v>
      </c>
      <c r="B350" s="10">
        <f t="shared" si="32"/>
        <v>347</v>
      </c>
      <c r="C350" s="11">
        <f t="shared" ca="1" si="36"/>
        <v>16818</v>
      </c>
      <c r="D350" s="11">
        <f ca="1">IF(WEEKDAY(Table42[[#This Row],[Date]],2)&lt;=5,C350*$I$4,"")</f>
        <v>134.54400000000001</v>
      </c>
      <c r="E350" s="11">
        <f ca="1">IF(AND(SUM($D$4:D350)-SUM($E$4:E349)&gt;=$K$2,WEEKDAY(Table42[[#This Row],[Date]],2)=5),SUM($D$4:D350)-SUM($F$4:F349),"")</f>
        <v>672.76000000000204</v>
      </c>
      <c r="F350" s="11">
        <f t="shared" ca="1" si="34"/>
        <v>672</v>
      </c>
      <c r="G350" s="14"/>
      <c r="H350" s="11">
        <f t="shared" ca="1" si="37"/>
        <v>17490.759999999984</v>
      </c>
      <c r="I350" s="40"/>
      <c r="J350" s="13">
        <f t="shared" ca="1" si="35"/>
        <v>639.08400000000006</v>
      </c>
      <c r="K350" s="13">
        <f ca="1">Table42[[#This Row],[Weekly Cashout (-Fees)]]*4</f>
        <v>2556.3360000000002</v>
      </c>
    </row>
    <row r="351" spans="1:11" ht="15.75" customHeight="1" x14ac:dyDescent="0.25">
      <c r="A351" s="9">
        <f t="shared" ca="1" si="33"/>
        <v>45416</v>
      </c>
      <c r="B351" s="10">
        <f t="shared" si="32"/>
        <v>348</v>
      </c>
      <c r="C351" s="11">
        <f t="shared" ca="1" si="36"/>
        <v>17490</v>
      </c>
      <c r="D351" s="11" t="str">
        <f ca="1">IF(WEEKDAY(Table42[[#This Row],[Date]],2)&lt;=5,C351*$I$4,"")</f>
        <v/>
      </c>
      <c r="E351" s="11" t="str">
        <f ca="1">IF(AND(SUM($D$4:D351)-SUM($E$4:E350)&gt;=$K$2,WEEKDAY(Table42[[#This Row],[Date]],2)=5),SUM($D$4:D351)-SUM($F$4:F350),"")</f>
        <v/>
      </c>
      <c r="F351" s="11" t="str">
        <f t="shared" ca="1" si="34"/>
        <v/>
      </c>
      <c r="G351" s="14"/>
      <c r="H351" s="11">
        <f t="shared" ca="1" si="37"/>
        <v>17490.759999999984</v>
      </c>
      <c r="I351" s="40"/>
      <c r="J351" s="13">
        <f t="shared" ca="1" si="35"/>
        <v>639.08400000000006</v>
      </c>
      <c r="K351" s="13">
        <f ca="1">Table42[[#This Row],[Weekly Cashout (-Fees)]]*4</f>
        <v>2556.3360000000002</v>
      </c>
    </row>
    <row r="352" spans="1:11" ht="15.75" customHeight="1" x14ac:dyDescent="0.25">
      <c r="A352" s="9">
        <f t="shared" ca="1" si="33"/>
        <v>45417</v>
      </c>
      <c r="B352" s="10">
        <f t="shared" si="32"/>
        <v>349</v>
      </c>
      <c r="C352" s="11">
        <f t="shared" ca="1" si="36"/>
        <v>17490</v>
      </c>
      <c r="D352" s="11" t="str">
        <f ca="1">IF(WEEKDAY(Table42[[#This Row],[Date]],2)&lt;=5,C352*$I$4,"")</f>
        <v/>
      </c>
      <c r="E352" s="11" t="str">
        <f ca="1">IF(AND(SUM($D$4:D352)-SUM($E$4:E351)&gt;=$K$2,WEEKDAY(Table42[[#This Row],[Date]],2)=5),SUM($D$4:D352)-SUM($F$4:F351),"")</f>
        <v/>
      </c>
      <c r="F352" s="11" t="str">
        <f t="shared" ca="1" si="34"/>
        <v/>
      </c>
      <c r="G352" s="14"/>
      <c r="H352" s="11">
        <f t="shared" ca="1" si="37"/>
        <v>17490.759999999984</v>
      </c>
      <c r="I352" s="40"/>
      <c r="J352" s="13">
        <f t="shared" ca="1" si="35"/>
        <v>639.08400000000006</v>
      </c>
      <c r="K352" s="13">
        <f ca="1">Table42[[#This Row],[Weekly Cashout (-Fees)]]*4</f>
        <v>2556.3360000000002</v>
      </c>
    </row>
    <row r="353" spans="1:11" ht="15.75" customHeight="1" x14ac:dyDescent="0.25">
      <c r="A353" s="9">
        <f t="shared" ca="1" si="33"/>
        <v>45418</v>
      </c>
      <c r="B353" s="10">
        <f t="shared" si="32"/>
        <v>350</v>
      </c>
      <c r="C353" s="11">
        <f t="shared" ca="1" si="36"/>
        <v>17490</v>
      </c>
      <c r="D353" s="11">
        <f ca="1">IF(WEEKDAY(Table42[[#This Row],[Date]],2)&lt;=5,C353*$I$4,"")</f>
        <v>139.92000000000002</v>
      </c>
      <c r="E353" s="11" t="str">
        <f ca="1">IF(AND(SUM($D$4:D353)-SUM($E$4:E352)&gt;=$K$2,WEEKDAY(Table42[[#This Row],[Date]],2)=5),SUM($D$4:D353)-SUM($F$4:F352),"")</f>
        <v/>
      </c>
      <c r="F353" s="11" t="str">
        <f t="shared" ca="1" si="34"/>
        <v/>
      </c>
      <c r="G353" s="14"/>
      <c r="H353" s="11">
        <f t="shared" ca="1" si="37"/>
        <v>17630.679999999982</v>
      </c>
      <c r="I353" s="40"/>
      <c r="J353" s="13">
        <f t="shared" ca="1" si="35"/>
        <v>664.62000000000012</v>
      </c>
      <c r="K353" s="13">
        <f ca="1">Table42[[#This Row],[Weekly Cashout (-Fees)]]*4</f>
        <v>2658.4800000000005</v>
      </c>
    </row>
    <row r="354" spans="1:11" ht="15.75" customHeight="1" x14ac:dyDescent="0.25">
      <c r="A354" s="9">
        <f t="shared" ca="1" si="33"/>
        <v>45419</v>
      </c>
      <c r="B354" s="10">
        <f t="shared" si="32"/>
        <v>351</v>
      </c>
      <c r="C354" s="11">
        <f t="shared" ca="1" si="36"/>
        <v>17490</v>
      </c>
      <c r="D354" s="11">
        <f ca="1">IF(WEEKDAY(Table42[[#This Row],[Date]],2)&lt;=5,C354*$I$4,"")</f>
        <v>139.92000000000002</v>
      </c>
      <c r="E354" s="11" t="str">
        <f ca="1">IF(AND(SUM($D$4:D354)-SUM($E$4:E353)&gt;=$K$2,WEEKDAY(Table42[[#This Row],[Date]],2)=5),SUM($D$4:D354)-SUM($F$4:F353),"")</f>
        <v/>
      </c>
      <c r="F354" s="11" t="str">
        <f t="shared" ca="1" si="34"/>
        <v/>
      </c>
      <c r="G354" s="14"/>
      <c r="H354" s="11">
        <f t="shared" ca="1" si="37"/>
        <v>17770.59999999998</v>
      </c>
      <c r="I354" s="40"/>
      <c r="J354" s="13">
        <f t="shared" ca="1" si="35"/>
        <v>664.62000000000012</v>
      </c>
      <c r="K354" s="13">
        <f ca="1">Table42[[#This Row],[Weekly Cashout (-Fees)]]*4</f>
        <v>2658.4800000000005</v>
      </c>
    </row>
    <row r="355" spans="1:11" ht="15.75" customHeight="1" x14ac:dyDescent="0.25">
      <c r="A355" s="9">
        <f t="shared" ca="1" si="33"/>
        <v>45420</v>
      </c>
      <c r="B355" s="10">
        <f t="shared" si="32"/>
        <v>352</v>
      </c>
      <c r="C355" s="11">
        <f t="shared" ca="1" si="36"/>
        <v>17490</v>
      </c>
      <c r="D355" s="11">
        <f ca="1">IF(WEEKDAY(Table42[[#This Row],[Date]],2)&lt;=5,C355*$I$4,"")</f>
        <v>139.92000000000002</v>
      </c>
      <c r="E355" s="11" t="str">
        <f ca="1">IF(AND(SUM($D$4:D355)-SUM($E$4:E354)&gt;=$K$2,WEEKDAY(Table42[[#This Row],[Date]],2)=5),SUM($D$4:D355)-SUM($F$4:F354),"")</f>
        <v/>
      </c>
      <c r="F355" s="11" t="str">
        <f t="shared" ca="1" si="34"/>
        <v/>
      </c>
      <c r="G355" s="14"/>
      <c r="H355" s="11">
        <f t="shared" ca="1" si="37"/>
        <v>17910.519999999979</v>
      </c>
      <c r="I355" s="40"/>
      <c r="J355" s="13">
        <f t="shared" ca="1" si="35"/>
        <v>664.62000000000012</v>
      </c>
      <c r="K355" s="13">
        <f ca="1">Table42[[#This Row],[Weekly Cashout (-Fees)]]*4</f>
        <v>2658.4800000000005</v>
      </c>
    </row>
    <row r="356" spans="1:11" ht="15.75" customHeight="1" x14ac:dyDescent="0.25">
      <c r="A356" s="9">
        <f t="shared" ca="1" si="33"/>
        <v>45421</v>
      </c>
      <c r="B356" s="10">
        <f t="shared" si="32"/>
        <v>353</v>
      </c>
      <c r="C356" s="11">
        <f t="shared" ca="1" si="36"/>
        <v>17490</v>
      </c>
      <c r="D356" s="11">
        <f ca="1">IF(WEEKDAY(Table42[[#This Row],[Date]],2)&lt;=5,C356*$I$4,"")</f>
        <v>139.92000000000002</v>
      </c>
      <c r="E356" s="11" t="str">
        <f ca="1">IF(AND(SUM($D$4:D356)-SUM($E$4:E355)&gt;=$K$2,WEEKDAY(Table42[[#This Row],[Date]],2)=5),SUM($D$4:D356)-SUM($F$4:F355),"")</f>
        <v/>
      </c>
      <c r="F356" s="11" t="str">
        <f t="shared" ca="1" si="34"/>
        <v/>
      </c>
      <c r="G356" s="14"/>
      <c r="H356" s="11">
        <f t="shared" ca="1" si="37"/>
        <v>18050.439999999977</v>
      </c>
      <c r="I356" s="40"/>
      <c r="J356" s="13">
        <f t="shared" ca="1" si="35"/>
        <v>664.62000000000012</v>
      </c>
      <c r="K356" s="13">
        <f ca="1">Table42[[#This Row],[Weekly Cashout (-Fees)]]*4</f>
        <v>2658.4800000000005</v>
      </c>
    </row>
    <row r="357" spans="1:11" ht="15.75" customHeight="1" x14ac:dyDescent="0.25">
      <c r="A357" s="9">
        <f t="shared" ca="1" si="33"/>
        <v>45422</v>
      </c>
      <c r="B357" s="10">
        <f t="shared" si="32"/>
        <v>354</v>
      </c>
      <c r="C357" s="11">
        <f t="shared" ca="1" si="36"/>
        <v>17490</v>
      </c>
      <c r="D357" s="11">
        <f ca="1">IF(WEEKDAY(Table42[[#This Row],[Date]],2)&lt;=5,C357*$I$4,"")</f>
        <v>139.92000000000002</v>
      </c>
      <c r="E357" s="11">
        <f ca="1">IF(AND(SUM($D$4:D357)-SUM($E$4:E356)&gt;=$K$2,WEEKDAY(Table42[[#This Row],[Date]],2)=5),SUM($D$4:D357)-SUM($F$4:F356),"")</f>
        <v>700.3600000000024</v>
      </c>
      <c r="F357" s="11">
        <f t="shared" ca="1" si="34"/>
        <v>700</v>
      </c>
      <c r="G357" s="14"/>
      <c r="H357" s="11">
        <f t="shared" ca="1" si="37"/>
        <v>18190.359999999975</v>
      </c>
      <c r="I357" s="40"/>
      <c r="J357" s="13">
        <f t="shared" ca="1" si="35"/>
        <v>664.62000000000012</v>
      </c>
      <c r="K357" s="13">
        <f ca="1">Table42[[#This Row],[Weekly Cashout (-Fees)]]*4</f>
        <v>2658.4800000000005</v>
      </c>
    </row>
    <row r="358" spans="1:11" ht="15.75" customHeight="1" x14ac:dyDescent="0.25">
      <c r="A358" s="9">
        <f t="shared" ca="1" si="33"/>
        <v>45423</v>
      </c>
      <c r="B358" s="10">
        <f t="shared" si="32"/>
        <v>355</v>
      </c>
      <c r="C358" s="11">
        <f t="shared" ca="1" si="36"/>
        <v>18190</v>
      </c>
      <c r="D358" s="11" t="str">
        <f ca="1">IF(WEEKDAY(Table42[[#This Row],[Date]],2)&lt;=5,C358*$I$4,"")</f>
        <v/>
      </c>
      <c r="E358" s="11" t="str">
        <f ca="1">IF(AND(SUM($D$4:D358)-SUM($E$4:E357)&gt;=$K$2,WEEKDAY(Table42[[#This Row],[Date]],2)=5),SUM($D$4:D358)-SUM($F$4:F357),"")</f>
        <v/>
      </c>
      <c r="F358" s="11" t="str">
        <f t="shared" ca="1" si="34"/>
        <v/>
      </c>
      <c r="G358" s="14"/>
      <c r="H358" s="11">
        <f t="shared" ca="1" si="37"/>
        <v>18190.359999999975</v>
      </c>
      <c r="I358" s="40"/>
      <c r="J358" s="13">
        <f t="shared" ca="1" si="35"/>
        <v>664.62000000000012</v>
      </c>
      <c r="K358" s="13">
        <f ca="1">Table42[[#This Row],[Weekly Cashout (-Fees)]]*4</f>
        <v>2658.4800000000005</v>
      </c>
    </row>
    <row r="359" spans="1:11" ht="15.75" customHeight="1" x14ac:dyDescent="0.25">
      <c r="A359" s="9">
        <f t="shared" ca="1" si="33"/>
        <v>45424</v>
      </c>
      <c r="B359" s="10">
        <f t="shared" si="32"/>
        <v>356</v>
      </c>
      <c r="C359" s="11">
        <f t="shared" ca="1" si="36"/>
        <v>18190</v>
      </c>
      <c r="D359" s="11" t="str">
        <f ca="1">IF(WEEKDAY(Table42[[#This Row],[Date]],2)&lt;=5,C359*$I$4,"")</f>
        <v/>
      </c>
      <c r="E359" s="11" t="str">
        <f ca="1">IF(AND(SUM($D$4:D359)-SUM($E$4:E358)&gt;=$K$2,WEEKDAY(Table42[[#This Row],[Date]],2)=5),SUM($D$4:D359)-SUM($F$4:F358),"")</f>
        <v/>
      </c>
      <c r="F359" s="11" t="str">
        <f t="shared" ca="1" si="34"/>
        <v/>
      </c>
      <c r="G359" s="14"/>
      <c r="H359" s="11">
        <f t="shared" ca="1" si="37"/>
        <v>18190.359999999975</v>
      </c>
      <c r="I359" s="40"/>
      <c r="J359" s="13">
        <f t="shared" ca="1" si="35"/>
        <v>664.62000000000012</v>
      </c>
      <c r="K359" s="13">
        <f ca="1">Table42[[#This Row],[Weekly Cashout (-Fees)]]*4</f>
        <v>2658.4800000000005</v>
      </c>
    </row>
    <row r="360" spans="1:11" ht="15.75" customHeight="1" x14ac:dyDescent="0.25">
      <c r="A360" s="9">
        <f t="shared" ca="1" si="33"/>
        <v>45425</v>
      </c>
      <c r="B360" s="10">
        <f t="shared" si="32"/>
        <v>357</v>
      </c>
      <c r="C360" s="11">
        <f t="shared" ca="1" si="36"/>
        <v>18190</v>
      </c>
      <c r="D360" s="11">
        <f ca="1">IF(WEEKDAY(Table42[[#This Row],[Date]],2)&lt;=5,C360*$I$4,"")</f>
        <v>145.52000000000001</v>
      </c>
      <c r="E360" s="11" t="str">
        <f ca="1">IF(AND(SUM($D$4:D360)-SUM($E$4:E359)&gt;=$K$2,WEEKDAY(Table42[[#This Row],[Date]],2)=5),SUM($D$4:D360)-SUM($F$4:F359),"")</f>
        <v/>
      </c>
      <c r="F360" s="11" t="str">
        <f t="shared" ca="1" si="34"/>
        <v/>
      </c>
      <c r="G360" s="14"/>
      <c r="H360" s="11">
        <f t="shared" ca="1" si="37"/>
        <v>18335.879999999976</v>
      </c>
      <c r="I360" s="40"/>
      <c r="J360" s="13">
        <f t="shared" ca="1" si="35"/>
        <v>691.22</v>
      </c>
      <c r="K360" s="13">
        <f ca="1">Table42[[#This Row],[Weekly Cashout (-Fees)]]*4</f>
        <v>2764.88</v>
      </c>
    </row>
    <row r="361" spans="1:11" ht="15.75" customHeight="1" x14ac:dyDescent="0.25">
      <c r="A361" s="9">
        <f t="shared" ca="1" si="33"/>
        <v>45426</v>
      </c>
      <c r="B361" s="10">
        <f t="shared" si="32"/>
        <v>358</v>
      </c>
      <c r="C361" s="11">
        <f t="shared" ca="1" si="36"/>
        <v>18190</v>
      </c>
      <c r="D361" s="11">
        <f ca="1">IF(WEEKDAY(Table42[[#This Row],[Date]],2)&lt;=5,C361*$I$4,"")</f>
        <v>145.52000000000001</v>
      </c>
      <c r="E361" s="11" t="str">
        <f ca="1">IF(AND(SUM($D$4:D361)-SUM($E$4:E360)&gt;=$K$2,WEEKDAY(Table42[[#This Row],[Date]],2)=5),SUM($D$4:D361)-SUM($F$4:F360),"")</f>
        <v/>
      </c>
      <c r="F361" s="11" t="str">
        <f t="shared" ca="1" si="34"/>
        <v/>
      </c>
      <c r="G361" s="14"/>
      <c r="H361" s="11">
        <f t="shared" ca="1" si="37"/>
        <v>18481.399999999976</v>
      </c>
      <c r="I361" s="40"/>
      <c r="J361" s="13">
        <f t="shared" ca="1" si="35"/>
        <v>691.22</v>
      </c>
      <c r="K361" s="13">
        <f ca="1">Table42[[#This Row],[Weekly Cashout (-Fees)]]*4</f>
        <v>2764.88</v>
      </c>
    </row>
    <row r="362" spans="1:11" ht="15.75" customHeight="1" x14ac:dyDescent="0.25">
      <c r="A362" s="9">
        <f t="shared" ca="1" si="33"/>
        <v>45427</v>
      </c>
      <c r="B362" s="10">
        <f t="shared" si="32"/>
        <v>359</v>
      </c>
      <c r="C362" s="11">
        <f t="shared" ca="1" si="36"/>
        <v>18190</v>
      </c>
      <c r="D362" s="11">
        <f ca="1">IF(WEEKDAY(Table42[[#This Row],[Date]],2)&lt;=5,C362*$I$4,"")</f>
        <v>145.52000000000001</v>
      </c>
      <c r="E362" s="11" t="str">
        <f ca="1">IF(AND(SUM($D$4:D362)-SUM($E$4:E361)&gt;=$K$2,WEEKDAY(Table42[[#This Row],[Date]],2)=5),SUM($D$4:D362)-SUM($F$4:F361),"")</f>
        <v/>
      </c>
      <c r="F362" s="11" t="str">
        <f t="shared" ca="1" si="34"/>
        <v/>
      </c>
      <c r="G362" s="14"/>
      <c r="H362" s="11">
        <f t="shared" ca="1" si="37"/>
        <v>18626.919999999976</v>
      </c>
      <c r="I362" s="40"/>
      <c r="J362" s="13">
        <f t="shared" ca="1" si="35"/>
        <v>691.22</v>
      </c>
      <c r="K362" s="13">
        <f ca="1">Table42[[#This Row],[Weekly Cashout (-Fees)]]*4</f>
        <v>2764.88</v>
      </c>
    </row>
    <row r="363" spans="1:11" ht="15.75" customHeight="1" x14ac:dyDescent="0.25">
      <c r="A363" s="9">
        <f t="shared" ca="1" si="33"/>
        <v>45428</v>
      </c>
      <c r="B363" s="10">
        <f t="shared" si="32"/>
        <v>360</v>
      </c>
      <c r="C363" s="11">
        <f t="shared" ca="1" si="36"/>
        <v>18190</v>
      </c>
      <c r="D363" s="11">
        <f ca="1">IF(WEEKDAY(Table42[[#This Row],[Date]],2)&lt;=5,C363*$I$4,"")</f>
        <v>145.52000000000001</v>
      </c>
      <c r="E363" s="11" t="str">
        <f ca="1">IF(AND(SUM($D$4:D363)-SUM($E$4:E362)&gt;=$K$2,WEEKDAY(Table42[[#This Row],[Date]],2)=5),SUM($D$4:D363)-SUM($F$4:F362),"")</f>
        <v/>
      </c>
      <c r="F363" s="11" t="str">
        <f t="shared" ca="1" si="34"/>
        <v/>
      </c>
      <c r="G363" s="14"/>
      <c r="H363" s="11">
        <f t="shared" ca="1" si="37"/>
        <v>18772.439999999977</v>
      </c>
      <c r="I363" s="40"/>
      <c r="J363" s="13">
        <f t="shared" ca="1" si="35"/>
        <v>691.22</v>
      </c>
      <c r="K363" s="13">
        <f ca="1">Table42[[#This Row],[Weekly Cashout (-Fees)]]*4</f>
        <v>2764.88</v>
      </c>
    </row>
    <row r="364" spans="1:11" ht="15.75" customHeight="1" x14ac:dyDescent="0.25">
      <c r="A364" s="9">
        <f t="shared" ca="1" si="33"/>
        <v>45429</v>
      </c>
      <c r="B364" s="10">
        <f t="shared" si="32"/>
        <v>361</v>
      </c>
      <c r="C364" s="11">
        <f t="shared" ca="1" si="36"/>
        <v>18190</v>
      </c>
      <c r="D364" s="11">
        <f ca="1">IF(WEEKDAY(Table42[[#This Row],[Date]],2)&lt;=5,C364*$I$4,"")</f>
        <v>145.52000000000001</v>
      </c>
      <c r="E364" s="11">
        <f ca="1">IF(AND(SUM($D$4:D364)-SUM($E$4:E363)&gt;=$K$2,WEEKDAY(Table42[[#This Row],[Date]],2)=5),SUM($D$4:D364)-SUM($F$4:F363),"")</f>
        <v>727.96000000000276</v>
      </c>
      <c r="F364" s="11">
        <f t="shared" ca="1" si="34"/>
        <v>727</v>
      </c>
      <c r="G364" s="14"/>
      <c r="H364" s="11">
        <f t="shared" ca="1" si="37"/>
        <v>18917.959999999977</v>
      </c>
      <c r="I364" s="40"/>
      <c r="J364" s="13">
        <f t="shared" ca="1" si="35"/>
        <v>691.22</v>
      </c>
      <c r="K364" s="13">
        <f ca="1">Table42[[#This Row],[Weekly Cashout (-Fees)]]*4</f>
        <v>2764.88</v>
      </c>
    </row>
    <row r="365" spans="1:11" ht="15.75" customHeight="1" x14ac:dyDescent="0.25">
      <c r="A365" s="9">
        <f t="shared" ca="1" si="33"/>
        <v>45430</v>
      </c>
      <c r="B365" s="10">
        <f t="shared" si="32"/>
        <v>362</v>
      </c>
      <c r="C365" s="11">
        <f t="shared" ca="1" si="36"/>
        <v>18917</v>
      </c>
      <c r="D365" s="11" t="str">
        <f ca="1">IF(WEEKDAY(Table42[[#This Row],[Date]],2)&lt;=5,C365*$I$4,"")</f>
        <v/>
      </c>
      <c r="E365" s="11" t="str">
        <f ca="1">IF(AND(SUM($D$4:D365)-SUM($E$4:E364)&gt;=$K$2,WEEKDAY(Table42[[#This Row],[Date]],2)=5),SUM($D$4:D365)-SUM($F$4:F364),"")</f>
        <v/>
      </c>
      <c r="F365" s="11" t="str">
        <f t="shared" ca="1" si="34"/>
        <v/>
      </c>
      <c r="G365" s="14"/>
      <c r="H365" s="11">
        <f t="shared" ca="1" si="37"/>
        <v>18917.959999999977</v>
      </c>
      <c r="I365" s="40"/>
      <c r="J365" s="13">
        <f t="shared" ca="1" si="35"/>
        <v>691.22</v>
      </c>
      <c r="K365" s="13">
        <f ca="1">Table42[[#This Row],[Weekly Cashout (-Fees)]]*4</f>
        <v>2764.88</v>
      </c>
    </row>
    <row r="366" spans="1:11" ht="15.75" customHeight="1" x14ac:dyDescent="0.25">
      <c r="A366" s="9">
        <f t="shared" ca="1" si="33"/>
        <v>45431</v>
      </c>
      <c r="B366" s="10">
        <f t="shared" si="32"/>
        <v>363</v>
      </c>
      <c r="C366" s="11">
        <f t="shared" ca="1" si="36"/>
        <v>18917</v>
      </c>
      <c r="D366" s="11" t="str">
        <f ca="1">IF(WEEKDAY(Table42[[#This Row],[Date]],2)&lt;=5,C366*$I$4,"")</f>
        <v/>
      </c>
      <c r="E366" s="11" t="str">
        <f ca="1">IF(AND(SUM($D$4:D366)-SUM($E$4:E365)&gt;=$K$2,WEEKDAY(Table42[[#This Row],[Date]],2)=5),SUM($D$4:D366)-SUM($F$4:F365),"")</f>
        <v/>
      </c>
      <c r="F366" s="11" t="str">
        <f t="shared" ca="1" si="34"/>
        <v/>
      </c>
      <c r="G366" s="14"/>
      <c r="H366" s="11">
        <f t="shared" ca="1" si="37"/>
        <v>18917.959999999977</v>
      </c>
      <c r="I366" s="40"/>
      <c r="J366" s="13">
        <f t="shared" ca="1" si="35"/>
        <v>691.22</v>
      </c>
      <c r="K366" s="13">
        <f ca="1">Table42[[#This Row],[Weekly Cashout (-Fees)]]*4</f>
        <v>2764.88</v>
      </c>
    </row>
    <row r="367" spans="1:11" ht="15.75" customHeight="1" thickBot="1" x14ac:dyDescent="0.3">
      <c r="A367" s="9">
        <f t="shared" ca="1" si="33"/>
        <v>45432</v>
      </c>
      <c r="B367" s="10">
        <f t="shared" si="32"/>
        <v>364</v>
      </c>
      <c r="C367" s="11">
        <f t="shared" ca="1" si="36"/>
        <v>18917</v>
      </c>
      <c r="D367" s="11">
        <f ca="1">IF(WEEKDAY(Table42[[#This Row],[Date]],2)&lt;=5,C367*$I$4,"")</f>
        <v>151.33600000000001</v>
      </c>
      <c r="E367" s="11" t="str">
        <f ca="1">IF(AND(SUM($D$4:D367)-SUM($E$4:E366)&gt;=$K$2,WEEKDAY(Table42[[#This Row],[Date]],2)=5),SUM($D$4:D367)-SUM($F$4:F366),"")</f>
        <v/>
      </c>
      <c r="F367" s="11" t="str">
        <f t="shared" ca="1" si="34"/>
        <v/>
      </c>
      <c r="G367" s="14"/>
      <c r="H367" s="17">
        <f t="shared" ca="1" si="37"/>
        <v>19069.295999999977</v>
      </c>
      <c r="I367" s="40"/>
      <c r="J367" s="13">
        <f t="shared" ca="1" si="35"/>
        <v>718.846</v>
      </c>
      <c r="K367" s="13">
        <f ca="1">Table42[[#This Row],[Weekly Cashout (-Fees)]]*4</f>
        <v>2875.384</v>
      </c>
    </row>
    <row r="368" spans="1:11" ht="15.75" customHeight="1" thickBot="1" x14ac:dyDescent="0.3">
      <c r="A368" s="15">
        <f t="shared" ca="1" si="33"/>
        <v>45433</v>
      </c>
      <c r="B368" s="16">
        <f t="shared" si="32"/>
        <v>365</v>
      </c>
      <c r="C368" s="11">
        <f t="shared" ca="1" si="36"/>
        <v>18917</v>
      </c>
      <c r="D368" s="11">
        <f ca="1">IF(WEEKDAY(Table42[[#This Row],[Date]],2)&lt;=5,C368*$I$4,"")</f>
        <v>151.33600000000001</v>
      </c>
      <c r="E368" s="11" t="str">
        <f ca="1">IF(AND(SUM($D$4:D368)-SUM($E$4:E367)&gt;=$K$2,WEEKDAY(Table42[[#This Row],[Date]],2)=5),SUM($D$4:D368)-SUM($F$4:F367),"")</f>
        <v/>
      </c>
      <c r="F368" s="11" t="str">
        <f t="shared" ca="1" si="34"/>
        <v/>
      </c>
      <c r="G368" s="45"/>
      <c r="H368" s="47">
        <f t="shared" ca="1" si="37"/>
        <v>19220.631999999976</v>
      </c>
      <c r="I368" s="46"/>
      <c r="J368" s="13">
        <f t="shared" ca="1" si="35"/>
        <v>718.846</v>
      </c>
      <c r="K368" s="13">
        <f ca="1">Table42[[#This Row],[Weekly Cashout (-Fees)]]*4</f>
        <v>2875.384</v>
      </c>
    </row>
    <row r="369" spans="1:8" ht="15.75" customHeight="1" thickBot="1" x14ac:dyDescent="0.3">
      <c r="A369" s="1"/>
      <c r="B369" s="1"/>
      <c r="C369" s="2"/>
      <c r="D369" s="2"/>
      <c r="E369" s="2"/>
      <c r="F369" s="2"/>
      <c r="G369" s="3"/>
      <c r="H369" s="2"/>
    </row>
    <row r="370" spans="1:8" ht="15.75" customHeight="1" thickBot="1" x14ac:dyDescent="0.3">
      <c r="A370" s="1"/>
      <c r="B370" s="1"/>
      <c r="C370" s="2"/>
      <c r="D370" s="43" t="s">
        <v>29</v>
      </c>
      <c r="F370" s="49">
        <f ca="1">(SUM(F8:F368)+G4)*80/100</f>
        <v>15085.6</v>
      </c>
      <c r="G370" s="3"/>
      <c r="H370" s="2"/>
    </row>
    <row r="371" spans="1:8" ht="15.75" customHeight="1" thickBot="1" x14ac:dyDescent="0.3">
      <c r="A371" s="1"/>
      <c r="B371" s="1"/>
      <c r="C371" s="2"/>
      <c r="D371" s="43" t="s">
        <v>30</v>
      </c>
      <c r="E371" s="2"/>
      <c r="F371" s="44">
        <f ca="1">COUNT(F4:F368)+COUNTIF(G4:G368,"&gt;=50")</f>
        <v>53</v>
      </c>
      <c r="G371" s="3"/>
      <c r="H371" s="2"/>
    </row>
    <row r="372" spans="1:8" ht="15.75" customHeight="1" x14ac:dyDescent="0.25">
      <c r="A372" s="1"/>
      <c r="B372" s="1"/>
      <c r="C372" s="2"/>
      <c r="D372" s="2"/>
      <c r="E372" s="2"/>
      <c r="F372" s="2"/>
      <c r="G372" s="3"/>
      <c r="H372" s="2"/>
    </row>
    <row r="373" spans="1:8" ht="15.75" customHeight="1" x14ac:dyDescent="0.25">
      <c r="A373" s="1"/>
      <c r="B373" s="1"/>
      <c r="C373" s="2"/>
      <c r="D373" s="2"/>
      <c r="E373" s="2"/>
      <c r="F373" s="2"/>
      <c r="G373" s="3"/>
      <c r="H373" s="2"/>
    </row>
    <row r="374" spans="1:8" ht="15.75" customHeight="1" x14ac:dyDescent="0.25">
      <c r="A374" s="1"/>
      <c r="B374" s="1"/>
      <c r="C374" s="2"/>
      <c r="D374" s="2"/>
      <c r="E374" s="2"/>
      <c r="F374" s="2"/>
      <c r="G374" s="3"/>
      <c r="H374" s="2"/>
    </row>
    <row r="375" spans="1:8" ht="15.75" customHeight="1" x14ac:dyDescent="0.25">
      <c r="A375" s="1"/>
      <c r="B375" s="1"/>
      <c r="C375" s="2"/>
      <c r="D375" s="2"/>
      <c r="E375" s="2"/>
      <c r="F375" s="2"/>
      <c r="G375" s="3"/>
      <c r="H375" s="2"/>
    </row>
    <row r="376" spans="1:8" ht="15.75" customHeight="1" x14ac:dyDescent="0.25">
      <c r="A376" s="1"/>
      <c r="B376" s="1"/>
      <c r="C376" s="2"/>
      <c r="D376" s="2"/>
      <c r="E376" s="2"/>
      <c r="F376" s="2"/>
      <c r="G376" s="3"/>
      <c r="H376" s="2"/>
    </row>
    <row r="377" spans="1:8" ht="15.75" customHeight="1" x14ac:dyDescent="0.25">
      <c r="A377" s="1"/>
      <c r="B377" s="1"/>
      <c r="C377" s="2"/>
      <c r="D377" s="2"/>
      <c r="E377" s="2"/>
      <c r="F377" s="2"/>
      <c r="G377" s="3"/>
      <c r="H377" s="2"/>
    </row>
    <row r="378" spans="1:8" ht="15.75" customHeight="1" x14ac:dyDescent="0.25">
      <c r="A378" s="1"/>
      <c r="B378" s="1"/>
      <c r="C378" s="2"/>
      <c r="D378" s="2"/>
      <c r="E378" s="2"/>
      <c r="F378" s="2"/>
      <c r="G378" s="3"/>
      <c r="H378" s="2"/>
    </row>
    <row r="379" spans="1:8" ht="15.75" customHeight="1" x14ac:dyDescent="0.25">
      <c r="A379" s="1"/>
      <c r="B379" s="1"/>
      <c r="C379" s="2"/>
      <c r="D379" s="2"/>
      <c r="E379" s="2"/>
      <c r="F379" s="2"/>
      <c r="G379" s="3"/>
      <c r="H379" s="2"/>
    </row>
    <row r="380" spans="1:8" ht="15.75" customHeight="1" x14ac:dyDescent="0.25">
      <c r="A380" s="1"/>
      <c r="B380" s="1"/>
      <c r="C380" s="2"/>
      <c r="D380" s="2"/>
      <c r="E380" s="2"/>
      <c r="F380" s="2"/>
      <c r="G380" s="3"/>
      <c r="H380" s="2"/>
    </row>
    <row r="381" spans="1:8" ht="15.75" customHeight="1" x14ac:dyDescent="0.25">
      <c r="A381" s="1"/>
      <c r="B381" s="1"/>
      <c r="C381" s="2"/>
      <c r="D381" s="2"/>
      <c r="E381" s="2"/>
      <c r="F381" s="2"/>
      <c r="G381" s="3"/>
      <c r="H381" s="2"/>
    </row>
    <row r="382" spans="1:8" ht="15.75" customHeight="1" x14ac:dyDescent="0.25">
      <c r="A382" s="1"/>
      <c r="B382" s="1"/>
      <c r="C382" s="2"/>
      <c r="D382" s="2"/>
      <c r="E382" s="2"/>
      <c r="F382" s="2"/>
      <c r="G382" s="3"/>
      <c r="H382" s="2"/>
    </row>
    <row r="383" spans="1:8" ht="15.75" customHeight="1" x14ac:dyDescent="0.25">
      <c r="A383" s="1"/>
      <c r="B383" s="1"/>
      <c r="C383" s="2"/>
      <c r="D383" s="2"/>
      <c r="E383" s="2"/>
      <c r="F383" s="2"/>
      <c r="G383" s="3"/>
      <c r="H383" s="2"/>
    </row>
    <row r="384" spans="1:8" ht="15.75" customHeight="1" x14ac:dyDescent="0.25">
      <c r="A384" s="1"/>
      <c r="B384" s="1"/>
      <c r="C384" s="2"/>
      <c r="D384" s="2"/>
      <c r="E384" s="2"/>
      <c r="F384" s="2"/>
      <c r="G384" s="3"/>
      <c r="H384" s="2"/>
    </row>
    <row r="385" spans="1:8" ht="15.75" customHeight="1" x14ac:dyDescent="0.25">
      <c r="A385" s="1"/>
      <c r="B385" s="1"/>
      <c r="C385" s="2"/>
      <c r="D385" s="2"/>
      <c r="E385" s="2"/>
      <c r="F385" s="2"/>
      <c r="G385" s="3"/>
      <c r="H385" s="2"/>
    </row>
    <row r="386" spans="1:8" ht="15.75" customHeight="1" x14ac:dyDescent="0.25">
      <c r="A386" s="1"/>
      <c r="B386" s="1"/>
      <c r="C386" s="2"/>
      <c r="D386" s="2"/>
      <c r="E386" s="2"/>
      <c r="F386" s="2"/>
      <c r="G386" s="3"/>
      <c r="H386" s="2"/>
    </row>
    <row r="387" spans="1:8" ht="15.75" customHeight="1" x14ac:dyDescent="0.25">
      <c r="A387" s="1"/>
      <c r="B387" s="1"/>
      <c r="C387" s="2"/>
      <c r="D387" s="2"/>
      <c r="E387" s="2"/>
      <c r="F387" s="2"/>
      <c r="G387" s="3"/>
      <c r="H387" s="2"/>
    </row>
    <row r="388" spans="1:8" ht="15.75" customHeight="1" x14ac:dyDescent="0.25">
      <c r="A388" s="1"/>
      <c r="B388" s="1"/>
      <c r="C388" s="2"/>
      <c r="D388" s="2"/>
      <c r="E388" s="2"/>
      <c r="F388" s="2"/>
      <c r="G388" s="3"/>
      <c r="H388" s="2"/>
    </row>
    <row r="389" spans="1:8" ht="15.75" customHeight="1" x14ac:dyDescent="0.25">
      <c r="A389" s="1"/>
      <c r="B389" s="1"/>
      <c r="C389" s="2"/>
      <c r="D389" s="2"/>
      <c r="E389" s="2"/>
      <c r="F389" s="2"/>
      <c r="G389" s="3"/>
      <c r="H389" s="2"/>
    </row>
    <row r="390" spans="1:8" ht="15.75" customHeight="1" x14ac:dyDescent="0.25">
      <c r="A390" s="1"/>
      <c r="B390" s="1"/>
      <c r="C390" s="2"/>
      <c r="D390" s="2"/>
      <c r="E390" s="2"/>
      <c r="F390" s="2"/>
      <c r="G390" s="3"/>
      <c r="H390" s="2"/>
    </row>
    <row r="391" spans="1:8" ht="15.75" customHeight="1" x14ac:dyDescent="0.25">
      <c r="A391" s="1"/>
      <c r="B391" s="1"/>
      <c r="C391" s="2"/>
      <c r="D391" s="2"/>
      <c r="E391" s="2"/>
      <c r="F391" s="2"/>
      <c r="G391" s="3"/>
      <c r="H391" s="2"/>
    </row>
    <row r="392" spans="1:8" ht="15.75" customHeight="1" x14ac:dyDescent="0.25">
      <c r="A392" s="1"/>
      <c r="B392" s="1"/>
      <c r="C392" s="2"/>
      <c r="D392" s="2"/>
      <c r="E392" s="2"/>
      <c r="F392" s="2"/>
      <c r="G392" s="3"/>
      <c r="H392" s="2"/>
    </row>
    <row r="393" spans="1:8" ht="15.75" customHeight="1" x14ac:dyDescent="0.25">
      <c r="A393" s="1"/>
      <c r="B393" s="1"/>
      <c r="C393" s="2"/>
      <c r="D393" s="2"/>
      <c r="E393" s="2"/>
      <c r="F393" s="2"/>
      <c r="G393" s="3"/>
      <c r="H393" s="2"/>
    </row>
    <row r="394" spans="1:8" ht="15.75" customHeight="1" x14ac:dyDescent="0.25">
      <c r="A394" s="1"/>
      <c r="B394" s="1"/>
      <c r="C394" s="2"/>
      <c r="D394" s="2"/>
      <c r="E394" s="2"/>
      <c r="F394" s="2"/>
      <c r="G394" s="3"/>
      <c r="H394" s="2"/>
    </row>
    <row r="395" spans="1:8" ht="15.75" customHeight="1" x14ac:dyDescent="0.25">
      <c r="A395" s="1"/>
      <c r="B395" s="1"/>
      <c r="C395" s="2"/>
      <c r="D395" s="2"/>
      <c r="E395" s="2"/>
      <c r="F395" s="2"/>
      <c r="G395" s="3"/>
      <c r="H395" s="2"/>
    </row>
    <row r="396" spans="1:8" ht="15.75" customHeight="1" x14ac:dyDescent="0.25">
      <c r="A396" s="1"/>
      <c r="B396" s="1"/>
      <c r="C396" s="2"/>
      <c r="D396" s="2"/>
      <c r="E396" s="2"/>
      <c r="F396" s="2"/>
      <c r="G396" s="3"/>
      <c r="H396" s="2"/>
    </row>
    <row r="397" spans="1:8" ht="15.75" customHeight="1" x14ac:dyDescent="0.25">
      <c r="A397" s="1"/>
      <c r="B397" s="1"/>
      <c r="C397" s="2"/>
      <c r="D397" s="2"/>
      <c r="E397" s="2"/>
      <c r="F397" s="2"/>
      <c r="G397" s="3"/>
      <c r="H397" s="2"/>
    </row>
    <row r="398" spans="1:8" ht="15.75" customHeight="1" x14ac:dyDescent="0.25">
      <c r="A398" s="1"/>
      <c r="B398" s="1"/>
      <c r="C398" s="2"/>
      <c r="D398" s="2"/>
      <c r="E398" s="2"/>
      <c r="F398" s="2"/>
      <c r="G398" s="3"/>
      <c r="H398" s="2"/>
    </row>
    <row r="399" spans="1:8" ht="15.75" customHeight="1" x14ac:dyDescent="0.25">
      <c r="A399" s="1"/>
      <c r="B399" s="1"/>
      <c r="C399" s="2"/>
      <c r="D399" s="2"/>
      <c r="E399" s="2"/>
      <c r="F399" s="2"/>
      <c r="G399" s="3"/>
      <c r="H399" s="2"/>
    </row>
    <row r="400" spans="1:8" ht="15.75" customHeight="1" x14ac:dyDescent="0.25">
      <c r="A400" s="1"/>
      <c r="B400" s="1"/>
      <c r="C400" s="2"/>
      <c r="D400" s="2"/>
      <c r="E400" s="2"/>
      <c r="F400" s="2"/>
      <c r="G400" s="3"/>
      <c r="H400" s="2"/>
    </row>
    <row r="401" spans="1:8" ht="15.75" customHeight="1" x14ac:dyDescent="0.25">
      <c r="A401" s="1"/>
      <c r="B401" s="1"/>
      <c r="C401" s="2"/>
      <c r="D401" s="2"/>
      <c r="E401" s="2"/>
      <c r="F401" s="2"/>
      <c r="G401" s="3"/>
      <c r="H401" s="2"/>
    </row>
    <row r="402" spans="1:8" ht="15.75" customHeight="1" x14ac:dyDescent="0.25">
      <c r="A402" s="1"/>
      <c r="B402" s="1"/>
      <c r="C402" s="2"/>
      <c r="D402" s="2"/>
      <c r="E402" s="2"/>
      <c r="F402" s="2"/>
      <c r="G402" s="3"/>
      <c r="H402" s="2"/>
    </row>
    <row r="403" spans="1:8" ht="15.75" customHeight="1" x14ac:dyDescent="0.25">
      <c r="A403" s="1"/>
      <c r="B403" s="1"/>
      <c r="C403" s="2"/>
      <c r="D403" s="2"/>
      <c r="E403" s="2"/>
      <c r="F403" s="2"/>
      <c r="G403" s="3"/>
      <c r="H403" s="2"/>
    </row>
    <row r="404" spans="1:8" ht="15.75" customHeight="1" x14ac:dyDescent="0.25">
      <c r="A404" s="1"/>
      <c r="B404" s="1"/>
      <c r="C404" s="2"/>
      <c r="D404" s="2"/>
      <c r="E404" s="2"/>
      <c r="F404" s="2"/>
      <c r="G404" s="3"/>
      <c r="H404" s="2"/>
    </row>
    <row r="405" spans="1:8" ht="15.75" customHeight="1" x14ac:dyDescent="0.25">
      <c r="A405" s="1"/>
      <c r="B405" s="1"/>
      <c r="C405" s="2"/>
      <c r="D405" s="2"/>
      <c r="E405" s="2"/>
      <c r="F405" s="2"/>
      <c r="G405" s="3"/>
      <c r="H405" s="2"/>
    </row>
    <row r="406" spans="1:8" ht="15.75" customHeight="1" x14ac:dyDescent="0.25">
      <c r="A406" s="1"/>
      <c r="B406" s="1"/>
      <c r="C406" s="2"/>
      <c r="D406" s="2"/>
      <c r="E406" s="2"/>
      <c r="F406" s="2"/>
      <c r="G406" s="3"/>
      <c r="H406" s="2"/>
    </row>
    <row r="407" spans="1:8" ht="15.75" customHeight="1" x14ac:dyDescent="0.25">
      <c r="A407" s="1"/>
      <c r="B407" s="1"/>
      <c r="C407" s="2"/>
      <c r="D407" s="2"/>
      <c r="E407" s="2"/>
      <c r="F407" s="2"/>
      <c r="G407" s="3"/>
      <c r="H407" s="2"/>
    </row>
    <row r="408" spans="1:8" ht="15.75" customHeight="1" x14ac:dyDescent="0.25">
      <c r="A408" s="1"/>
      <c r="B408" s="1"/>
      <c r="C408" s="2"/>
      <c r="D408" s="2"/>
      <c r="E408" s="2"/>
      <c r="F408" s="2"/>
      <c r="G408" s="3"/>
      <c r="H408" s="2"/>
    </row>
    <row r="409" spans="1:8" ht="15.75" customHeight="1" x14ac:dyDescent="0.25">
      <c r="A409" s="1"/>
      <c r="B409" s="1"/>
      <c r="C409" s="2"/>
      <c r="D409" s="2"/>
      <c r="E409" s="2"/>
      <c r="F409" s="2"/>
      <c r="G409" s="3"/>
      <c r="H409" s="2"/>
    </row>
    <row r="410" spans="1:8" ht="15.75" customHeight="1" x14ac:dyDescent="0.25">
      <c r="A410" s="1"/>
      <c r="B410" s="1"/>
      <c r="C410" s="2"/>
      <c r="D410" s="2"/>
      <c r="E410" s="2"/>
      <c r="F410" s="2"/>
      <c r="G410" s="3"/>
      <c r="H410" s="2"/>
    </row>
    <row r="411" spans="1:8" ht="15.75" customHeight="1" x14ac:dyDescent="0.25">
      <c r="A411" s="1"/>
      <c r="B411" s="1"/>
      <c r="C411" s="2"/>
      <c r="D411" s="2"/>
      <c r="E411" s="2"/>
      <c r="F411" s="2"/>
      <c r="G411" s="3"/>
      <c r="H411" s="2"/>
    </row>
    <row r="412" spans="1:8" ht="15.75" customHeight="1" x14ac:dyDescent="0.25">
      <c r="A412" s="1"/>
      <c r="B412" s="1"/>
      <c r="C412" s="2"/>
      <c r="D412" s="2"/>
      <c r="E412" s="2"/>
      <c r="F412" s="2"/>
      <c r="G412" s="3"/>
      <c r="H412" s="2"/>
    </row>
    <row r="413" spans="1:8" ht="15.75" customHeight="1" x14ac:dyDescent="0.25">
      <c r="A413" s="1"/>
      <c r="B413" s="1"/>
      <c r="C413" s="2"/>
      <c r="D413" s="2"/>
      <c r="E413" s="2"/>
      <c r="F413" s="2"/>
      <c r="G413" s="3"/>
      <c r="H413" s="2"/>
    </row>
    <row r="414" spans="1:8" ht="15.75" customHeight="1" x14ac:dyDescent="0.25">
      <c r="A414" s="1"/>
      <c r="B414" s="1"/>
      <c r="C414" s="2"/>
      <c r="D414" s="2"/>
      <c r="E414" s="2"/>
      <c r="F414" s="2"/>
      <c r="G414" s="3"/>
      <c r="H414" s="2"/>
    </row>
    <row r="415" spans="1:8" ht="15.75" customHeight="1" x14ac:dyDescent="0.25">
      <c r="A415" s="1"/>
      <c r="B415" s="1"/>
      <c r="C415" s="2"/>
      <c r="D415" s="2"/>
      <c r="E415" s="2"/>
      <c r="F415" s="2"/>
      <c r="G415" s="3"/>
      <c r="H415" s="2"/>
    </row>
    <row r="416" spans="1:8" ht="15.75" customHeight="1" x14ac:dyDescent="0.25">
      <c r="A416" s="1"/>
      <c r="B416" s="1"/>
      <c r="C416" s="2"/>
      <c r="D416" s="2"/>
      <c r="E416" s="2"/>
      <c r="F416" s="2"/>
      <c r="G416" s="3"/>
      <c r="H416" s="2"/>
    </row>
    <row r="417" spans="1:8" ht="15.75" customHeight="1" x14ac:dyDescent="0.25">
      <c r="A417" s="1"/>
      <c r="B417" s="1"/>
      <c r="C417" s="2"/>
      <c r="D417" s="2"/>
      <c r="E417" s="2"/>
      <c r="F417" s="2"/>
      <c r="G417" s="3"/>
      <c r="H417" s="2"/>
    </row>
    <row r="418" spans="1:8" ht="15.75" customHeight="1" x14ac:dyDescent="0.25">
      <c r="A418" s="1"/>
      <c r="B418" s="1"/>
      <c r="C418" s="2"/>
      <c r="D418" s="2"/>
      <c r="E418" s="2"/>
      <c r="F418" s="2"/>
      <c r="G418" s="3"/>
      <c r="H418" s="2"/>
    </row>
    <row r="419" spans="1:8" ht="15.75" customHeight="1" x14ac:dyDescent="0.25">
      <c r="A419" s="1"/>
      <c r="B419" s="1"/>
      <c r="C419" s="2"/>
      <c r="D419" s="2"/>
      <c r="E419" s="2"/>
      <c r="F419" s="2"/>
      <c r="G419" s="3"/>
      <c r="H419" s="2"/>
    </row>
    <row r="420" spans="1:8" ht="15.75" customHeight="1" x14ac:dyDescent="0.25">
      <c r="A420" s="1"/>
      <c r="B420" s="1"/>
      <c r="C420" s="2"/>
      <c r="D420" s="2"/>
      <c r="E420" s="2"/>
      <c r="F420" s="2"/>
      <c r="G420" s="3"/>
      <c r="H420" s="2"/>
    </row>
    <row r="421" spans="1:8" ht="15.75" customHeight="1" x14ac:dyDescent="0.25">
      <c r="A421" s="1"/>
      <c r="B421" s="1"/>
      <c r="C421" s="2"/>
      <c r="D421" s="2"/>
      <c r="E421" s="2"/>
      <c r="F421" s="2"/>
      <c r="G421" s="3"/>
      <c r="H421" s="2"/>
    </row>
    <row r="422" spans="1:8" ht="15.75" customHeight="1" x14ac:dyDescent="0.25">
      <c r="A422" s="1"/>
      <c r="B422" s="1"/>
      <c r="C422" s="2"/>
      <c r="D422" s="2"/>
      <c r="E422" s="2"/>
      <c r="F422" s="2"/>
      <c r="G422" s="3"/>
      <c r="H422" s="2"/>
    </row>
    <row r="423" spans="1:8" ht="15.75" customHeight="1" x14ac:dyDescent="0.25">
      <c r="A423" s="1"/>
      <c r="B423" s="1"/>
      <c r="C423" s="2"/>
      <c r="D423" s="2"/>
      <c r="E423" s="2"/>
      <c r="F423" s="2"/>
      <c r="G423" s="3"/>
      <c r="H423" s="2"/>
    </row>
    <row r="424" spans="1:8" ht="15.75" customHeight="1" x14ac:dyDescent="0.25">
      <c r="A424" s="1"/>
      <c r="B424" s="1"/>
      <c r="C424" s="2"/>
      <c r="D424" s="2"/>
      <c r="E424" s="2"/>
      <c r="F424" s="2"/>
      <c r="G424" s="3"/>
      <c r="H424" s="2"/>
    </row>
    <row r="425" spans="1:8" ht="15.75" customHeight="1" x14ac:dyDescent="0.25">
      <c r="A425" s="1"/>
      <c r="B425" s="1"/>
      <c r="C425" s="2"/>
      <c r="D425" s="2"/>
      <c r="E425" s="2"/>
      <c r="F425" s="2"/>
      <c r="G425" s="3"/>
      <c r="H425" s="2"/>
    </row>
    <row r="426" spans="1:8" ht="15.75" customHeight="1" x14ac:dyDescent="0.25">
      <c r="A426" s="1"/>
      <c r="B426" s="1"/>
      <c r="C426" s="2"/>
      <c r="D426" s="2"/>
      <c r="E426" s="2"/>
      <c r="F426" s="2"/>
      <c r="G426" s="3"/>
      <c r="H426" s="2"/>
    </row>
    <row r="427" spans="1:8" ht="15.75" customHeight="1" x14ac:dyDescent="0.25">
      <c r="A427" s="1"/>
      <c r="B427" s="1"/>
      <c r="C427" s="2"/>
      <c r="D427" s="2"/>
      <c r="E427" s="2"/>
      <c r="F427" s="2"/>
      <c r="G427" s="3"/>
      <c r="H427" s="2"/>
    </row>
    <row r="428" spans="1:8" ht="15.75" customHeight="1" x14ac:dyDescent="0.25">
      <c r="A428" s="1"/>
      <c r="B428" s="1"/>
      <c r="C428" s="2"/>
      <c r="D428" s="2"/>
      <c r="E428" s="2"/>
      <c r="F428" s="2"/>
      <c r="G428" s="3"/>
      <c r="H428" s="2"/>
    </row>
    <row r="429" spans="1:8" ht="15.75" customHeight="1" x14ac:dyDescent="0.25">
      <c r="A429" s="1"/>
      <c r="B429" s="1"/>
      <c r="C429" s="2"/>
      <c r="D429" s="2"/>
      <c r="E429" s="2"/>
      <c r="F429" s="2"/>
      <c r="G429" s="3"/>
      <c r="H429" s="2"/>
    </row>
    <row r="430" spans="1:8" ht="15.75" customHeight="1" x14ac:dyDescent="0.25">
      <c r="A430" s="1"/>
      <c r="B430" s="1"/>
      <c r="C430" s="2"/>
      <c r="D430" s="2"/>
      <c r="E430" s="2"/>
      <c r="F430" s="2"/>
      <c r="G430" s="3"/>
      <c r="H430" s="2"/>
    </row>
    <row r="431" spans="1:8" ht="15.75" customHeight="1" x14ac:dyDescent="0.25">
      <c r="A431" s="1"/>
      <c r="B431" s="1"/>
      <c r="C431" s="2"/>
      <c r="D431" s="2"/>
      <c r="E431" s="2"/>
      <c r="F431" s="2"/>
      <c r="G431" s="3"/>
      <c r="H431" s="2"/>
    </row>
    <row r="432" spans="1:8" ht="15.75" customHeight="1" x14ac:dyDescent="0.25">
      <c r="A432" s="1"/>
      <c r="B432" s="1"/>
      <c r="C432" s="2"/>
      <c r="D432" s="2"/>
      <c r="E432" s="2"/>
      <c r="F432" s="2"/>
      <c r="G432" s="3"/>
      <c r="H432" s="2"/>
    </row>
    <row r="433" spans="1:8" ht="15.75" customHeight="1" x14ac:dyDescent="0.25">
      <c r="A433" s="1"/>
      <c r="B433" s="1"/>
      <c r="C433" s="2"/>
      <c r="D433" s="2"/>
      <c r="E433" s="2"/>
      <c r="F433" s="2"/>
      <c r="G433" s="3"/>
      <c r="H433" s="2"/>
    </row>
    <row r="434" spans="1:8" ht="15.75" customHeight="1" x14ac:dyDescent="0.25">
      <c r="A434" s="1"/>
      <c r="B434" s="1"/>
      <c r="C434" s="2"/>
      <c r="D434" s="2"/>
      <c r="E434" s="2"/>
      <c r="F434" s="2"/>
      <c r="G434" s="3"/>
      <c r="H434" s="2"/>
    </row>
    <row r="435" spans="1:8" ht="15.75" customHeight="1" x14ac:dyDescent="0.25">
      <c r="A435" s="1"/>
      <c r="B435" s="1"/>
      <c r="C435" s="2"/>
      <c r="D435" s="2"/>
      <c r="E435" s="2"/>
      <c r="F435" s="2"/>
      <c r="G435" s="3"/>
      <c r="H435" s="2"/>
    </row>
    <row r="436" spans="1:8" ht="15.75" customHeight="1" x14ac:dyDescent="0.25">
      <c r="A436" s="1"/>
      <c r="B436" s="1"/>
      <c r="C436" s="2"/>
      <c r="D436" s="2"/>
      <c r="E436" s="2"/>
      <c r="F436" s="2"/>
      <c r="G436" s="3"/>
      <c r="H436" s="2"/>
    </row>
    <row r="437" spans="1:8" ht="15.75" customHeight="1" x14ac:dyDescent="0.25">
      <c r="A437" s="1"/>
      <c r="B437" s="1"/>
      <c r="C437" s="2"/>
      <c r="D437" s="2"/>
      <c r="E437" s="2"/>
      <c r="F437" s="2"/>
      <c r="G437" s="3"/>
      <c r="H437" s="2"/>
    </row>
    <row r="438" spans="1:8" ht="15.75" customHeight="1" x14ac:dyDescent="0.25">
      <c r="A438" s="1"/>
      <c r="B438" s="1"/>
      <c r="C438" s="2"/>
      <c r="D438" s="2"/>
      <c r="E438" s="2"/>
      <c r="F438" s="2"/>
      <c r="G438" s="3"/>
      <c r="H438" s="2"/>
    </row>
    <row r="439" spans="1:8" ht="15.75" customHeight="1" x14ac:dyDescent="0.25">
      <c r="A439" s="1"/>
      <c r="B439" s="1"/>
      <c r="C439" s="2"/>
      <c r="D439" s="2"/>
      <c r="E439" s="2"/>
      <c r="F439" s="2"/>
      <c r="G439" s="3"/>
      <c r="H439" s="2"/>
    </row>
    <row r="440" spans="1:8" ht="15.75" customHeight="1" x14ac:dyDescent="0.25">
      <c r="A440" s="1"/>
      <c r="B440" s="1"/>
      <c r="C440" s="2"/>
      <c r="D440" s="2"/>
      <c r="E440" s="2"/>
      <c r="F440" s="2"/>
      <c r="G440" s="3"/>
      <c r="H440" s="2"/>
    </row>
    <row r="441" spans="1:8" ht="15.75" customHeight="1" x14ac:dyDescent="0.25">
      <c r="A441" s="1"/>
      <c r="B441" s="1"/>
      <c r="C441" s="2"/>
      <c r="D441" s="2"/>
      <c r="E441" s="2"/>
      <c r="F441" s="2"/>
      <c r="G441" s="3"/>
      <c r="H441" s="2"/>
    </row>
    <row r="442" spans="1:8" ht="15.75" customHeight="1" x14ac:dyDescent="0.25">
      <c r="A442" s="1"/>
      <c r="B442" s="1"/>
      <c r="C442" s="2"/>
      <c r="D442" s="2"/>
      <c r="E442" s="2"/>
      <c r="F442" s="2"/>
      <c r="G442" s="3"/>
      <c r="H442" s="2"/>
    </row>
    <row r="443" spans="1:8" ht="15.75" customHeight="1" x14ac:dyDescent="0.25">
      <c r="A443" s="1"/>
      <c r="B443" s="1"/>
      <c r="C443" s="2"/>
      <c r="D443" s="2"/>
      <c r="E443" s="2"/>
      <c r="F443" s="2"/>
      <c r="G443" s="3"/>
      <c r="H443" s="2"/>
    </row>
    <row r="444" spans="1:8" ht="15.75" customHeight="1" x14ac:dyDescent="0.25">
      <c r="A444" s="1"/>
      <c r="B444" s="1"/>
      <c r="C444" s="2"/>
      <c r="D444" s="2"/>
      <c r="E444" s="2"/>
      <c r="F444" s="2"/>
      <c r="G444" s="3"/>
      <c r="H444" s="2"/>
    </row>
    <row r="445" spans="1:8" ht="15.75" customHeight="1" x14ac:dyDescent="0.25">
      <c r="A445" s="1"/>
      <c r="B445" s="1"/>
      <c r="C445" s="2"/>
      <c r="D445" s="2"/>
      <c r="E445" s="2"/>
      <c r="F445" s="2"/>
      <c r="G445" s="3"/>
      <c r="H445" s="2"/>
    </row>
    <row r="446" spans="1:8" ht="15.75" customHeight="1" x14ac:dyDescent="0.25">
      <c r="A446" s="1"/>
      <c r="B446" s="1"/>
      <c r="C446" s="2"/>
      <c r="D446" s="2"/>
      <c r="E446" s="2"/>
      <c r="F446" s="2"/>
      <c r="G446" s="3"/>
      <c r="H446" s="2"/>
    </row>
    <row r="447" spans="1:8" ht="15.75" customHeight="1" x14ac:dyDescent="0.25">
      <c r="A447" s="1"/>
      <c r="B447" s="1"/>
      <c r="C447" s="2"/>
      <c r="D447" s="2"/>
      <c r="E447" s="2"/>
      <c r="F447" s="2"/>
      <c r="G447" s="3"/>
      <c r="H447" s="2"/>
    </row>
    <row r="448" spans="1:8" ht="15.75" customHeight="1" x14ac:dyDescent="0.25">
      <c r="A448" s="1"/>
      <c r="B448" s="1"/>
      <c r="C448" s="2"/>
      <c r="D448" s="2"/>
      <c r="E448" s="2"/>
      <c r="F448" s="2"/>
      <c r="G448" s="3"/>
      <c r="H448" s="2"/>
    </row>
    <row r="449" spans="1:8" ht="15.75" customHeight="1" x14ac:dyDescent="0.25">
      <c r="A449" s="1"/>
      <c r="B449" s="1"/>
      <c r="C449" s="2"/>
      <c r="D449" s="2"/>
      <c r="E449" s="2"/>
      <c r="F449" s="2"/>
      <c r="G449" s="3"/>
      <c r="H449" s="2"/>
    </row>
    <row r="450" spans="1:8" ht="15.75" customHeight="1" x14ac:dyDescent="0.25">
      <c r="A450" s="1"/>
      <c r="B450" s="1"/>
      <c r="C450" s="2"/>
      <c r="D450" s="2"/>
      <c r="E450" s="2"/>
      <c r="F450" s="2"/>
      <c r="G450" s="3"/>
      <c r="H450" s="2"/>
    </row>
    <row r="451" spans="1:8" ht="15.75" customHeight="1" x14ac:dyDescent="0.25">
      <c r="A451" s="1"/>
      <c r="B451" s="1"/>
      <c r="C451" s="2"/>
      <c r="D451" s="2"/>
      <c r="E451" s="2"/>
      <c r="F451" s="2"/>
      <c r="G451" s="3"/>
      <c r="H451" s="2"/>
    </row>
    <row r="452" spans="1:8" ht="15.75" customHeight="1" x14ac:dyDescent="0.25">
      <c r="A452" s="1"/>
      <c r="B452" s="1"/>
      <c r="C452" s="2"/>
      <c r="D452" s="2"/>
      <c r="E452" s="2"/>
      <c r="F452" s="2"/>
      <c r="G452" s="3"/>
      <c r="H452" s="2"/>
    </row>
    <row r="453" spans="1:8" ht="15.75" customHeight="1" x14ac:dyDescent="0.25">
      <c r="A453" s="1"/>
      <c r="B453" s="1"/>
      <c r="C453" s="2"/>
      <c r="D453" s="2"/>
      <c r="E453" s="2"/>
      <c r="F453" s="2"/>
      <c r="G453" s="3"/>
      <c r="H453" s="2"/>
    </row>
    <row r="454" spans="1:8" ht="15.75" customHeight="1" x14ac:dyDescent="0.25">
      <c r="A454" s="1"/>
      <c r="B454" s="1"/>
      <c r="C454" s="2"/>
      <c r="D454" s="2"/>
      <c r="E454" s="2"/>
      <c r="F454" s="2"/>
      <c r="G454" s="3"/>
      <c r="H454" s="2"/>
    </row>
    <row r="455" spans="1:8" ht="15.75" customHeight="1" x14ac:dyDescent="0.25">
      <c r="A455" s="1"/>
      <c r="B455" s="1"/>
      <c r="C455" s="2"/>
      <c r="D455" s="2"/>
      <c r="E455" s="2"/>
      <c r="F455" s="2"/>
      <c r="G455" s="3"/>
      <c r="H455" s="2"/>
    </row>
    <row r="456" spans="1:8" ht="15.75" customHeight="1" x14ac:dyDescent="0.25">
      <c r="A456" s="1"/>
      <c r="B456" s="1"/>
      <c r="C456" s="2"/>
      <c r="D456" s="2"/>
      <c r="E456" s="2"/>
      <c r="F456" s="2"/>
      <c r="G456" s="3"/>
      <c r="H456" s="2"/>
    </row>
    <row r="457" spans="1:8" ht="15.75" customHeight="1" x14ac:dyDescent="0.25">
      <c r="A457" s="1"/>
      <c r="B457" s="1"/>
      <c r="C457" s="2"/>
      <c r="D457" s="2"/>
      <c r="E457" s="2"/>
      <c r="F457" s="2"/>
      <c r="G457" s="3"/>
      <c r="H457" s="2"/>
    </row>
    <row r="458" spans="1:8" ht="15.75" customHeight="1" x14ac:dyDescent="0.25">
      <c r="A458" s="1"/>
      <c r="B458" s="1"/>
      <c r="C458" s="2"/>
      <c r="D458" s="2"/>
      <c r="E458" s="2"/>
      <c r="F458" s="2"/>
      <c r="G458" s="3"/>
      <c r="H458" s="2"/>
    </row>
    <row r="459" spans="1:8" ht="15.75" customHeight="1" x14ac:dyDescent="0.25">
      <c r="A459" s="1"/>
      <c r="B459" s="1"/>
      <c r="C459" s="2"/>
      <c r="D459" s="2"/>
      <c r="E459" s="2"/>
      <c r="F459" s="2"/>
      <c r="G459" s="3"/>
      <c r="H459" s="2"/>
    </row>
    <row r="460" spans="1:8" ht="15.75" customHeight="1" x14ac:dyDescent="0.25">
      <c r="A460" s="1"/>
      <c r="B460" s="1"/>
      <c r="C460" s="2"/>
      <c r="D460" s="2"/>
      <c r="E460" s="2"/>
      <c r="F460" s="2"/>
      <c r="G460" s="3"/>
      <c r="H460" s="2"/>
    </row>
    <row r="461" spans="1:8" ht="15.75" customHeight="1" x14ac:dyDescent="0.25">
      <c r="A461" s="1"/>
      <c r="B461" s="1"/>
      <c r="C461" s="2"/>
      <c r="D461" s="2"/>
      <c r="E461" s="2"/>
      <c r="F461" s="2"/>
      <c r="G461" s="3"/>
      <c r="H461" s="2"/>
    </row>
    <row r="462" spans="1:8" ht="15.75" customHeight="1" x14ac:dyDescent="0.25">
      <c r="A462" s="1"/>
      <c r="B462" s="1"/>
      <c r="C462" s="2"/>
      <c r="D462" s="2"/>
      <c r="E462" s="2"/>
      <c r="F462" s="2"/>
      <c r="G462" s="3"/>
      <c r="H462" s="2"/>
    </row>
    <row r="463" spans="1:8" ht="15.75" customHeight="1" x14ac:dyDescent="0.25">
      <c r="A463" s="1"/>
      <c r="B463" s="1"/>
      <c r="C463" s="2"/>
      <c r="D463" s="2"/>
      <c r="E463" s="2"/>
      <c r="F463" s="2"/>
      <c r="G463" s="3"/>
      <c r="H463" s="2"/>
    </row>
    <row r="464" spans="1:8" ht="15.75" customHeight="1" x14ac:dyDescent="0.25">
      <c r="A464" s="1"/>
      <c r="B464" s="1"/>
      <c r="C464" s="2"/>
      <c r="D464" s="2"/>
      <c r="E464" s="2"/>
      <c r="F464" s="2"/>
      <c r="G464" s="3"/>
      <c r="H464" s="2"/>
    </row>
    <row r="465" spans="1:8" ht="15.75" customHeight="1" x14ac:dyDescent="0.25">
      <c r="A465" s="1"/>
      <c r="B465" s="1"/>
      <c r="C465" s="2"/>
      <c r="D465" s="2"/>
      <c r="E465" s="2"/>
      <c r="F465" s="2"/>
      <c r="G465" s="3"/>
      <c r="H465" s="2"/>
    </row>
    <row r="466" spans="1:8" ht="15.75" customHeight="1" x14ac:dyDescent="0.25">
      <c r="A466" s="1"/>
      <c r="B466" s="1"/>
      <c r="C466" s="2"/>
      <c r="D466" s="2"/>
      <c r="E466" s="2"/>
      <c r="F466" s="2"/>
      <c r="G466" s="3"/>
      <c r="H466" s="2"/>
    </row>
    <row r="467" spans="1:8" ht="15.75" customHeight="1" x14ac:dyDescent="0.25">
      <c r="A467" s="1"/>
      <c r="B467" s="1"/>
      <c r="C467" s="2"/>
      <c r="D467" s="2"/>
      <c r="E467" s="2"/>
      <c r="F467" s="2"/>
      <c r="G467" s="3"/>
      <c r="H467" s="2"/>
    </row>
    <row r="468" spans="1:8" ht="15.75" customHeight="1" x14ac:dyDescent="0.25">
      <c r="A468" s="1"/>
      <c r="B468" s="1"/>
      <c r="C468" s="2"/>
      <c r="D468" s="2"/>
      <c r="E468" s="2"/>
      <c r="F468" s="2"/>
      <c r="G468" s="3"/>
      <c r="H468" s="2"/>
    </row>
    <row r="469" spans="1:8" ht="15.75" customHeight="1" x14ac:dyDescent="0.25">
      <c r="A469" s="1"/>
      <c r="B469" s="1"/>
      <c r="C469" s="2"/>
      <c r="D469" s="2"/>
      <c r="E469" s="2"/>
      <c r="F469" s="2"/>
      <c r="G469" s="3"/>
      <c r="H469" s="2"/>
    </row>
    <row r="470" spans="1:8" ht="15.75" customHeight="1" x14ac:dyDescent="0.25">
      <c r="A470" s="1"/>
      <c r="B470" s="1"/>
      <c r="C470" s="2"/>
      <c r="D470" s="2"/>
      <c r="E470" s="2"/>
      <c r="F470" s="2"/>
      <c r="G470" s="3"/>
      <c r="H470" s="2"/>
    </row>
    <row r="471" spans="1:8" ht="15.75" customHeight="1" x14ac:dyDescent="0.25">
      <c r="A471" s="1"/>
      <c r="B471" s="1"/>
      <c r="C471" s="2"/>
      <c r="D471" s="2"/>
      <c r="E471" s="2"/>
      <c r="F471" s="2"/>
      <c r="G471" s="3"/>
      <c r="H471" s="2"/>
    </row>
    <row r="472" spans="1:8" ht="15.75" customHeight="1" x14ac:dyDescent="0.25">
      <c r="A472" s="1"/>
      <c r="B472" s="1"/>
      <c r="C472" s="2"/>
      <c r="D472" s="2"/>
      <c r="E472" s="2"/>
      <c r="F472" s="2"/>
      <c r="G472" s="3"/>
      <c r="H472" s="2"/>
    </row>
    <row r="473" spans="1:8" ht="15.75" customHeight="1" x14ac:dyDescent="0.25">
      <c r="A473" s="1"/>
      <c r="B473" s="1"/>
      <c r="C473" s="2"/>
      <c r="D473" s="2"/>
      <c r="E473" s="2"/>
      <c r="F473" s="2"/>
      <c r="G473" s="3"/>
      <c r="H473" s="2"/>
    </row>
    <row r="474" spans="1:8" ht="15.75" customHeight="1" x14ac:dyDescent="0.25">
      <c r="A474" s="1"/>
      <c r="B474" s="1"/>
      <c r="C474" s="2"/>
      <c r="D474" s="2"/>
      <c r="E474" s="2"/>
      <c r="F474" s="2"/>
      <c r="G474" s="3"/>
      <c r="H474" s="2"/>
    </row>
    <row r="475" spans="1:8" ht="15.75" customHeight="1" x14ac:dyDescent="0.25">
      <c r="A475" s="1"/>
      <c r="B475" s="1"/>
      <c r="C475" s="2"/>
      <c r="D475" s="2"/>
      <c r="E475" s="2"/>
      <c r="F475" s="2"/>
      <c r="G475" s="3"/>
      <c r="H475" s="2"/>
    </row>
    <row r="476" spans="1:8" ht="15.75" customHeight="1" x14ac:dyDescent="0.25">
      <c r="A476" s="1"/>
      <c r="B476" s="1"/>
      <c r="C476" s="2"/>
      <c r="D476" s="2"/>
      <c r="E476" s="2"/>
      <c r="F476" s="2"/>
      <c r="G476" s="3"/>
      <c r="H476" s="2"/>
    </row>
    <row r="477" spans="1:8" ht="15.75" customHeight="1" x14ac:dyDescent="0.25">
      <c r="A477" s="1"/>
      <c r="B477" s="1"/>
      <c r="C477" s="2"/>
      <c r="D477" s="2"/>
      <c r="E477" s="2"/>
      <c r="F477" s="2"/>
      <c r="G477" s="3"/>
      <c r="H477" s="2"/>
    </row>
    <row r="478" spans="1:8" ht="15.75" customHeight="1" x14ac:dyDescent="0.25">
      <c r="A478" s="1"/>
      <c r="B478" s="1"/>
      <c r="C478" s="2"/>
      <c r="D478" s="2"/>
      <c r="E478" s="2"/>
      <c r="F478" s="2"/>
      <c r="G478" s="3"/>
      <c r="H478" s="2"/>
    </row>
    <row r="479" spans="1:8" ht="15.75" customHeight="1" x14ac:dyDescent="0.25">
      <c r="A479" s="1"/>
      <c r="B479" s="1"/>
      <c r="C479" s="2"/>
      <c r="D479" s="2"/>
      <c r="E479" s="2"/>
      <c r="F479" s="2"/>
      <c r="G479" s="3"/>
      <c r="H479" s="2"/>
    </row>
    <row r="480" spans="1:8" ht="15.75" customHeight="1" x14ac:dyDescent="0.25">
      <c r="A480" s="1"/>
      <c r="B480" s="1"/>
      <c r="C480" s="2"/>
      <c r="D480" s="2"/>
      <c r="E480" s="2"/>
      <c r="F480" s="2"/>
      <c r="G480" s="3"/>
      <c r="H480" s="2"/>
    </row>
    <row r="481" spans="1:8" ht="15.75" customHeight="1" x14ac:dyDescent="0.25">
      <c r="A481" s="1"/>
      <c r="B481" s="1"/>
      <c r="C481" s="2"/>
      <c r="D481" s="2"/>
      <c r="E481" s="2"/>
      <c r="F481" s="2"/>
      <c r="G481" s="3"/>
      <c r="H481" s="2"/>
    </row>
    <row r="482" spans="1:8" ht="15.75" customHeight="1" x14ac:dyDescent="0.25">
      <c r="A482" s="1"/>
      <c r="B482" s="1"/>
      <c r="C482" s="2"/>
      <c r="D482" s="2"/>
      <c r="E482" s="2"/>
      <c r="F482" s="2"/>
      <c r="G482" s="3"/>
      <c r="H482" s="2"/>
    </row>
    <row r="483" spans="1:8" ht="15.75" customHeight="1" x14ac:dyDescent="0.25">
      <c r="A483" s="1"/>
      <c r="B483" s="1"/>
      <c r="C483" s="2"/>
      <c r="D483" s="2"/>
      <c r="E483" s="2"/>
      <c r="F483" s="2"/>
      <c r="G483" s="3"/>
      <c r="H483" s="2"/>
    </row>
    <row r="484" spans="1:8" ht="15.75" customHeight="1" x14ac:dyDescent="0.25">
      <c r="A484" s="1"/>
      <c r="B484" s="1"/>
      <c r="C484" s="2"/>
      <c r="D484" s="2"/>
      <c r="E484" s="2"/>
      <c r="F484" s="2"/>
      <c r="G484" s="3"/>
      <c r="H484" s="2"/>
    </row>
    <row r="485" spans="1:8" ht="15.75" customHeight="1" x14ac:dyDescent="0.25">
      <c r="A485" s="1"/>
      <c r="B485" s="1"/>
      <c r="C485" s="2"/>
      <c r="D485" s="2"/>
      <c r="E485" s="2"/>
      <c r="F485" s="2"/>
      <c r="G485" s="3"/>
      <c r="H485" s="2"/>
    </row>
    <row r="486" spans="1:8" ht="15.75" customHeight="1" x14ac:dyDescent="0.25">
      <c r="A486" s="1"/>
      <c r="B486" s="1"/>
      <c r="C486" s="2"/>
      <c r="D486" s="2"/>
      <c r="E486" s="2"/>
      <c r="F486" s="2"/>
      <c r="G486" s="3"/>
      <c r="H486" s="2"/>
    </row>
    <row r="487" spans="1:8" ht="15.75" customHeight="1" x14ac:dyDescent="0.25">
      <c r="A487" s="1"/>
      <c r="B487" s="1"/>
      <c r="C487" s="2"/>
      <c r="D487" s="2"/>
      <c r="E487" s="2"/>
      <c r="F487" s="2"/>
      <c r="G487" s="3"/>
      <c r="H487" s="2"/>
    </row>
    <row r="488" spans="1:8" ht="15.75" customHeight="1" x14ac:dyDescent="0.25">
      <c r="A488" s="1"/>
      <c r="B488" s="1"/>
      <c r="C488" s="2"/>
      <c r="D488" s="2"/>
      <c r="E488" s="2"/>
      <c r="F488" s="2"/>
      <c r="G488" s="3"/>
      <c r="H488" s="2"/>
    </row>
    <row r="489" spans="1:8" ht="15.75" customHeight="1" x14ac:dyDescent="0.25">
      <c r="A489" s="1"/>
      <c r="B489" s="1"/>
      <c r="C489" s="2"/>
      <c r="D489" s="2"/>
      <c r="E489" s="2"/>
      <c r="F489" s="2"/>
      <c r="G489" s="3"/>
      <c r="H489" s="2"/>
    </row>
    <row r="490" spans="1:8" ht="15.75" customHeight="1" x14ac:dyDescent="0.25">
      <c r="A490" s="1"/>
      <c r="B490" s="1"/>
      <c r="C490" s="2"/>
      <c r="D490" s="2"/>
      <c r="E490" s="2"/>
      <c r="F490" s="2"/>
      <c r="G490" s="3"/>
      <c r="H490" s="2"/>
    </row>
    <row r="491" spans="1:8" ht="15.75" customHeight="1" x14ac:dyDescent="0.25">
      <c r="A491" s="1"/>
      <c r="B491" s="1"/>
      <c r="C491" s="2"/>
      <c r="D491" s="2"/>
      <c r="E491" s="2"/>
      <c r="F491" s="2"/>
      <c r="G491" s="3"/>
      <c r="H491" s="2"/>
    </row>
    <row r="492" spans="1:8" ht="15.75" customHeight="1" x14ac:dyDescent="0.25">
      <c r="A492" s="1"/>
      <c r="B492" s="1"/>
      <c r="C492" s="2"/>
      <c r="D492" s="2"/>
      <c r="E492" s="2"/>
      <c r="F492" s="2"/>
      <c r="G492" s="3"/>
      <c r="H492" s="2"/>
    </row>
    <row r="493" spans="1:8" ht="15.75" customHeight="1" x14ac:dyDescent="0.25">
      <c r="A493" s="1"/>
      <c r="B493" s="1"/>
      <c r="C493" s="2"/>
      <c r="D493" s="2"/>
      <c r="E493" s="2"/>
      <c r="F493" s="2"/>
      <c r="G493" s="3"/>
      <c r="H493" s="2"/>
    </row>
    <row r="494" spans="1:8" ht="15.75" customHeight="1" x14ac:dyDescent="0.25">
      <c r="A494" s="1"/>
      <c r="B494" s="1"/>
      <c r="C494" s="2"/>
      <c r="D494" s="2"/>
      <c r="E494" s="2"/>
      <c r="F494" s="2"/>
      <c r="G494" s="3"/>
      <c r="H494" s="2"/>
    </row>
    <row r="495" spans="1:8" ht="15.75" customHeight="1" x14ac:dyDescent="0.25">
      <c r="A495" s="1"/>
      <c r="B495" s="1"/>
      <c r="C495" s="2"/>
      <c r="D495" s="2"/>
      <c r="E495" s="2"/>
      <c r="F495" s="2"/>
      <c r="G495" s="3"/>
      <c r="H495" s="2"/>
    </row>
    <row r="496" spans="1:8" ht="15.75" customHeight="1" x14ac:dyDescent="0.25">
      <c r="A496" s="1"/>
      <c r="B496" s="1"/>
      <c r="C496" s="2"/>
      <c r="D496" s="2"/>
      <c r="E496" s="2"/>
      <c r="F496" s="2"/>
      <c r="G496" s="3"/>
      <c r="H496" s="2"/>
    </row>
    <row r="497" spans="1:8" ht="15.75" customHeight="1" x14ac:dyDescent="0.25">
      <c r="A497" s="1"/>
      <c r="B497" s="1"/>
      <c r="C497" s="2"/>
      <c r="D497" s="2"/>
      <c r="E497" s="2"/>
      <c r="F497" s="2"/>
      <c r="G497" s="3"/>
      <c r="H497" s="2"/>
    </row>
    <row r="498" spans="1:8" ht="15.75" customHeight="1" x14ac:dyDescent="0.25">
      <c r="A498" s="1"/>
      <c r="B498" s="1"/>
      <c r="C498" s="2"/>
      <c r="D498" s="2"/>
      <c r="E498" s="2"/>
      <c r="F498" s="2"/>
      <c r="G498" s="3"/>
      <c r="H498" s="2"/>
    </row>
    <row r="499" spans="1:8" ht="15.75" customHeight="1" x14ac:dyDescent="0.25">
      <c r="A499" s="1"/>
      <c r="B499" s="1"/>
      <c r="C499" s="2"/>
      <c r="D499" s="2"/>
      <c r="E499" s="2"/>
      <c r="F499" s="2"/>
      <c r="G499" s="3"/>
      <c r="H499" s="2"/>
    </row>
    <row r="500" spans="1:8" ht="15.75" customHeight="1" x14ac:dyDescent="0.25">
      <c r="A500" s="1"/>
      <c r="B500" s="1"/>
      <c r="C500" s="2"/>
      <c r="D500" s="2"/>
      <c r="E500" s="2"/>
      <c r="F500" s="2"/>
      <c r="G500" s="3"/>
      <c r="H500" s="2"/>
    </row>
    <row r="501" spans="1:8" ht="15.75" customHeight="1" x14ac:dyDescent="0.25">
      <c r="A501" s="1"/>
      <c r="B501" s="1"/>
      <c r="C501" s="2"/>
      <c r="D501" s="2"/>
      <c r="E501" s="2"/>
      <c r="F501" s="2"/>
      <c r="G501" s="3"/>
      <c r="H501" s="2"/>
    </row>
    <row r="502" spans="1:8" ht="15.75" customHeight="1" x14ac:dyDescent="0.25">
      <c r="A502" s="1"/>
      <c r="B502" s="1"/>
      <c r="C502" s="2"/>
      <c r="D502" s="2"/>
      <c r="E502" s="2"/>
      <c r="F502" s="2"/>
      <c r="G502" s="3"/>
      <c r="H502" s="2"/>
    </row>
    <row r="503" spans="1:8" ht="15.75" customHeight="1" x14ac:dyDescent="0.25">
      <c r="A503" s="1"/>
      <c r="B503" s="1"/>
      <c r="C503" s="2"/>
      <c r="D503" s="2"/>
      <c r="E503" s="2"/>
      <c r="F503" s="2"/>
      <c r="G503" s="3"/>
      <c r="H503" s="2"/>
    </row>
    <row r="504" spans="1:8" ht="15.75" customHeight="1" x14ac:dyDescent="0.25">
      <c r="A504" s="1"/>
      <c r="B504" s="1"/>
      <c r="C504" s="2"/>
      <c r="D504" s="2"/>
      <c r="E504" s="2"/>
      <c r="F504" s="2"/>
      <c r="G504" s="3"/>
      <c r="H504" s="2"/>
    </row>
    <row r="505" spans="1:8" ht="15.75" customHeight="1" x14ac:dyDescent="0.25">
      <c r="A505" s="1"/>
      <c r="B505" s="1"/>
      <c r="C505" s="2"/>
      <c r="D505" s="2"/>
      <c r="E505" s="2"/>
      <c r="F505" s="2"/>
      <c r="G505" s="3"/>
      <c r="H505" s="2"/>
    </row>
    <row r="506" spans="1:8" ht="15.75" customHeight="1" x14ac:dyDescent="0.25">
      <c r="A506" s="1"/>
      <c r="B506" s="1"/>
      <c r="C506" s="2"/>
      <c r="D506" s="2"/>
      <c r="E506" s="2"/>
      <c r="F506" s="2"/>
      <c r="G506" s="3"/>
      <c r="H506" s="2"/>
    </row>
    <row r="507" spans="1:8" ht="15.75" customHeight="1" x14ac:dyDescent="0.25">
      <c r="A507" s="1"/>
      <c r="B507" s="1"/>
      <c r="C507" s="2"/>
      <c r="D507" s="2"/>
      <c r="E507" s="2"/>
      <c r="F507" s="2"/>
      <c r="G507" s="3"/>
      <c r="H507" s="2"/>
    </row>
    <row r="508" spans="1:8" ht="15.75" customHeight="1" x14ac:dyDescent="0.25">
      <c r="A508" s="1"/>
      <c r="B508" s="1"/>
      <c r="C508" s="2"/>
      <c r="D508" s="2"/>
      <c r="E508" s="2"/>
      <c r="F508" s="2"/>
      <c r="G508" s="3"/>
      <c r="H508" s="2"/>
    </row>
    <row r="509" spans="1:8" ht="15.75" customHeight="1" x14ac:dyDescent="0.25">
      <c r="A509" s="1"/>
      <c r="B509" s="1"/>
      <c r="C509" s="2"/>
      <c r="D509" s="2"/>
      <c r="E509" s="2"/>
      <c r="F509" s="2"/>
      <c r="G509" s="3"/>
      <c r="H509" s="2"/>
    </row>
    <row r="510" spans="1:8" ht="15.75" customHeight="1" x14ac:dyDescent="0.25">
      <c r="A510" s="1"/>
      <c r="B510" s="1"/>
      <c r="C510" s="2"/>
      <c r="D510" s="2"/>
      <c r="E510" s="2"/>
      <c r="F510" s="2"/>
      <c r="G510" s="3"/>
      <c r="H510" s="2"/>
    </row>
    <row r="511" spans="1:8" ht="15.75" customHeight="1" x14ac:dyDescent="0.25">
      <c r="A511" s="1"/>
      <c r="B511" s="1"/>
      <c r="C511" s="2"/>
      <c r="D511" s="2"/>
      <c r="E511" s="2"/>
      <c r="F511" s="2"/>
      <c r="G511" s="3"/>
      <c r="H511" s="2"/>
    </row>
    <row r="512" spans="1:8" ht="15.75" customHeight="1" x14ac:dyDescent="0.25">
      <c r="A512" s="1"/>
      <c r="B512" s="1"/>
      <c r="C512" s="2"/>
      <c r="D512" s="2"/>
      <c r="E512" s="2"/>
      <c r="F512" s="2"/>
      <c r="G512" s="3"/>
      <c r="H512" s="2"/>
    </row>
    <row r="513" spans="1:8" ht="15.75" customHeight="1" x14ac:dyDescent="0.25">
      <c r="A513" s="1"/>
      <c r="B513" s="1"/>
      <c r="C513" s="2"/>
      <c r="D513" s="2"/>
      <c r="E513" s="2"/>
      <c r="F513" s="2"/>
      <c r="G513" s="3"/>
      <c r="H513" s="2"/>
    </row>
    <row r="514" spans="1:8" ht="15.75" customHeight="1" x14ac:dyDescent="0.25">
      <c r="A514" s="1"/>
      <c r="B514" s="1"/>
      <c r="C514" s="2"/>
      <c r="D514" s="2"/>
      <c r="E514" s="2"/>
      <c r="F514" s="2"/>
      <c r="G514" s="3"/>
      <c r="H514" s="2"/>
    </row>
    <row r="515" spans="1:8" ht="15.75" customHeight="1" x14ac:dyDescent="0.25">
      <c r="A515" s="1"/>
      <c r="B515" s="1"/>
      <c r="C515" s="2"/>
      <c r="D515" s="2"/>
      <c r="E515" s="2"/>
      <c r="F515" s="2"/>
      <c r="G515" s="3"/>
      <c r="H515" s="2"/>
    </row>
    <row r="516" spans="1:8" ht="15.75" customHeight="1" x14ac:dyDescent="0.25">
      <c r="A516" s="1"/>
      <c r="B516" s="1"/>
      <c r="C516" s="2"/>
      <c r="D516" s="2"/>
      <c r="E516" s="2"/>
      <c r="F516" s="2"/>
      <c r="G516" s="3"/>
      <c r="H516" s="2"/>
    </row>
    <row r="517" spans="1:8" ht="15.75" customHeight="1" x14ac:dyDescent="0.25">
      <c r="A517" s="1"/>
      <c r="B517" s="1"/>
      <c r="C517" s="2"/>
      <c r="D517" s="2"/>
      <c r="E517" s="2"/>
      <c r="F517" s="2"/>
      <c r="G517" s="3"/>
      <c r="H517" s="2"/>
    </row>
    <row r="518" spans="1:8" ht="15.75" customHeight="1" x14ac:dyDescent="0.25">
      <c r="A518" s="1"/>
      <c r="B518" s="1"/>
      <c r="C518" s="2"/>
      <c r="D518" s="2"/>
      <c r="E518" s="2"/>
      <c r="F518" s="2"/>
      <c r="G518" s="3"/>
      <c r="H518" s="2"/>
    </row>
    <row r="519" spans="1:8" ht="15.75" customHeight="1" x14ac:dyDescent="0.25">
      <c r="A519" s="1"/>
      <c r="B519" s="1"/>
      <c r="C519" s="2"/>
      <c r="D519" s="2"/>
      <c r="E519" s="2"/>
      <c r="F519" s="2"/>
      <c r="G519" s="3"/>
      <c r="H519" s="2"/>
    </row>
    <row r="520" spans="1:8" ht="15.75" customHeight="1" x14ac:dyDescent="0.25">
      <c r="A520" s="1"/>
      <c r="B520" s="1"/>
      <c r="C520" s="2"/>
      <c r="D520" s="2"/>
      <c r="E520" s="2"/>
      <c r="F520" s="2"/>
      <c r="G520" s="3"/>
      <c r="H520" s="2"/>
    </row>
    <row r="521" spans="1:8" ht="15.75" customHeight="1" x14ac:dyDescent="0.25">
      <c r="A521" s="1"/>
      <c r="B521" s="1"/>
      <c r="C521" s="2"/>
      <c r="D521" s="2"/>
      <c r="E521" s="2"/>
      <c r="F521" s="2"/>
      <c r="G521" s="3"/>
      <c r="H521" s="2"/>
    </row>
    <row r="522" spans="1:8" ht="15.75" customHeight="1" x14ac:dyDescent="0.25">
      <c r="A522" s="1"/>
      <c r="B522" s="1"/>
      <c r="C522" s="2"/>
      <c r="D522" s="2"/>
      <c r="E522" s="2"/>
      <c r="F522" s="2"/>
      <c r="G522" s="3"/>
      <c r="H522" s="2"/>
    </row>
    <row r="523" spans="1:8" ht="15.75" customHeight="1" x14ac:dyDescent="0.25">
      <c r="A523" s="1"/>
      <c r="B523" s="1"/>
      <c r="C523" s="2"/>
      <c r="D523" s="2"/>
      <c r="E523" s="2"/>
      <c r="F523" s="2"/>
      <c r="G523" s="3"/>
      <c r="H523" s="2"/>
    </row>
    <row r="524" spans="1:8" ht="15.75" customHeight="1" x14ac:dyDescent="0.25">
      <c r="A524" s="1"/>
      <c r="B524" s="1"/>
      <c r="C524" s="2"/>
      <c r="D524" s="2"/>
      <c r="E524" s="2"/>
      <c r="F524" s="2"/>
      <c r="G524" s="3"/>
      <c r="H524" s="2"/>
    </row>
    <row r="525" spans="1:8" ht="15.75" customHeight="1" x14ac:dyDescent="0.25">
      <c r="A525" s="1"/>
      <c r="B525" s="1"/>
      <c r="C525" s="2"/>
      <c r="D525" s="2"/>
      <c r="E525" s="2"/>
      <c r="F525" s="2"/>
      <c r="G525" s="3"/>
      <c r="H525" s="2"/>
    </row>
    <row r="526" spans="1:8" ht="15.75" customHeight="1" x14ac:dyDescent="0.25">
      <c r="A526" s="1"/>
      <c r="B526" s="1"/>
      <c r="C526" s="2"/>
      <c r="D526" s="2"/>
      <c r="E526" s="2"/>
      <c r="F526" s="2"/>
      <c r="G526" s="3"/>
      <c r="H526" s="2"/>
    </row>
    <row r="527" spans="1:8" ht="15.75" customHeight="1" x14ac:dyDescent="0.25">
      <c r="A527" s="1"/>
      <c r="B527" s="1"/>
      <c r="C527" s="2"/>
      <c r="D527" s="2"/>
      <c r="E527" s="2"/>
      <c r="F527" s="2"/>
      <c r="G527" s="3"/>
      <c r="H527" s="2"/>
    </row>
    <row r="528" spans="1:8" ht="15.75" customHeight="1" x14ac:dyDescent="0.25">
      <c r="A528" s="1"/>
      <c r="B528" s="1"/>
      <c r="C528" s="2"/>
      <c r="D528" s="2"/>
      <c r="E528" s="2"/>
      <c r="F528" s="2"/>
      <c r="G528" s="3"/>
      <c r="H528" s="2"/>
    </row>
    <row r="529" spans="1:8" ht="15.75" customHeight="1" x14ac:dyDescent="0.25">
      <c r="A529" s="1"/>
      <c r="B529" s="1"/>
      <c r="C529" s="2"/>
      <c r="D529" s="2"/>
      <c r="E529" s="2"/>
      <c r="F529" s="2"/>
      <c r="G529" s="3"/>
      <c r="H529" s="2"/>
    </row>
    <row r="530" spans="1:8" ht="15.75" customHeight="1" x14ac:dyDescent="0.25">
      <c r="A530" s="1"/>
      <c r="B530" s="1"/>
      <c r="C530" s="2"/>
      <c r="D530" s="2"/>
      <c r="E530" s="2"/>
      <c r="F530" s="2"/>
      <c r="G530" s="3"/>
      <c r="H530" s="2"/>
    </row>
    <row r="531" spans="1:8" ht="15.75" customHeight="1" x14ac:dyDescent="0.25">
      <c r="A531" s="1"/>
      <c r="B531" s="1"/>
      <c r="C531" s="2"/>
      <c r="D531" s="2"/>
      <c r="E531" s="2"/>
      <c r="F531" s="2"/>
      <c r="G531" s="3"/>
      <c r="H531" s="2"/>
    </row>
    <row r="532" spans="1:8" ht="15.75" customHeight="1" x14ac:dyDescent="0.25">
      <c r="A532" s="1"/>
      <c r="B532" s="1"/>
      <c r="C532" s="2"/>
      <c r="D532" s="2"/>
      <c r="E532" s="2"/>
      <c r="F532" s="2"/>
      <c r="G532" s="3"/>
      <c r="H532" s="2"/>
    </row>
    <row r="533" spans="1:8" ht="15.75" customHeight="1" x14ac:dyDescent="0.25">
      <c r="A533" s="1"/>
      <c r="B533" s="1"/>
      <c r="C533" s="2"/>
      <c r="D533" s="2"/>
      <c r="E533" s="2"/>
      <c r="F533" s="2"/>
      <c r="G533" s="3"/>
      <c r="H533" s="2"/>
    </row>
    <row r="534" spans="1:8" ht="15.75" customHeight="1" x14ac:dyDescent="0.25">
      <c r="A534" s="1"/>
      <c r="B534" s="1"/>
      <c r="C534" s="2"/>
      <c r="D534" s="2"/>
      <c r="E534" s="2"/>
      <c r="F534" s="2"/>
      <c r="G534" s="3"/>
      <c r="H534" s="2"/>
    </row>
    <row r="535" spans="1:8" ht="15.75" customHeight="1" x14ac:dyDescent="0.25">
      <c r="A535" s="1"/>
      <c r="B535" s="1"/>
      <c r="C535" s="2"/>
      <c r="D535" s="2"/>
      <c r="E535" s="2"/>
      <c r="F535" s="2"/>
      <c r="G535" s="3"/>
      <c r="H535" s="2"/>
    </row>
    <row r="536" spans="1:8" ht="15.75" customHeight="1" x14ac:dyDescent="0.25">
      <c r="A536" s="1"/>
      <c r="B536" s="1"/>
      <c r="C536" s="2"/>
      <c r="D536" s="2"/>
      <c r="E536" s="2"/>
      <c r="F536" s="2"/>
      <c r="G536" s="3"/>
      <c r="H536" s="2"/>
    </row>
    <row r="537" spans="1:8" ht="15.75" customHeight="1" x14ac:dyDescent="0.25">
      <c r="A537" s="1"/>
      <c r="B537" s="1"/>
      <c r="C537" s="2"/>
      <c r="D537" s="2"/>
      <c r="E537" s="2"/>
      <c r="F537" s="2"/>
      <c r="G537" s="3"/>
      <c r="H537" s="2"/>
    </row>
    <row r="538" spans="1:8" ht="15.75" customHeight="1" x14ac:dyDescent="0.25">
      <c r="A538" s="1"/>
      <c r="B538" s="1"/>
      <c r="C538" s="2"/>
      <c r="D538" s="2"/>
      <c r="E538" s="2"/>
      <c r="F538" s="2"/>
      <c r="G538" s="3"/>
      <c r="H538" s="2"/>
    </row>
    <row r="539" spans="1:8" ht="15.75" customHeight="1" x14ac:dyDescent="0.25">
      <c r="A539" s="1"/>
      <c r="B539" s="1"/>
      <c r="C539" s="2"/>
      <c r="D539" s="2"/>
      <c r="E539" s="2"/>
      <c r="F539" s="2"/>
      <c r="G539" s="3"/>
      <c r="H539" s="2"/>
    </row>
    <row r="540" spans="1:8" ht="15.75" customHeight="1" x14ac:dyDescent="0.25">
      <c r="A540" s="1"/>
      <c r="B540" s="1"/>
      <c r="C540" s="2"/>
      <c r="D540" s="2"/>
      <c r="E540" s="2"/>
      <c r="F540" s="2"/>
      <c r="G540" s="3"/>
      <c r="H540" s="2"/>
    </row>
    <row r="541" spans="1:8" ht="15.75" customHeight="1" x14ac:dyDescent="0.25">
      <c r="A541" s="1"/>
      <c r="B541" s="1"/>
      <c r="C541" s="2"/>
      <c r="D541" s="2"/>
      <c r="E541" s="2"/>
      <c r="F541" s="2"/>
      <c r="G541" s="3"/>
      <c r="H541" s="2"/>
    </row>
    <row r="542" spans="1:8" ht="15.75" customHeight="1" x14ac:dyDescent="0.25">
      <c r="A542" s="1"/>
      <c r="B542" s="1"/>
      <c r="C542" s="2"/>
      <c r="D542" s="2"/>
      <c r="E542" s="2"/>
      <c r="F542" s="2"/>
      <c r="G542" s="3"/>
      <c r="H542" s="2"/>
    </row>
    <row r="543" spans="1:8" ht="15.75" customHeight="1" x14ac:dyDescent="0.25">
      <c r="A543" s="1"/>
      <c r="B543" s="1"/>
      <c r="C543" s="2"/>
      <c r="D543" s="2"/>
      <c r="E543" s="2"/>
      <c r="F543" s="2"/>
      <c r="G543" s="3"/>
      <c r="H543" s="2"/>
    </row>
    <row r="544" spans="1:8" ht="15.75" customHeight="1" x14ac:dyDescent="0.25">
      <c r="A544" s="1"/>
      <c r="B544" s="1"/>
      <c r="C544" s="2"/>
      <c r="D544" s="2"/>
      <c r="E544" s="2"/>
      <c r="F544" s="2"/>
      <c r="G544" s="3"/>
      <c r="H544" s="2"/>
    </row>
    <row r="545" spans="1:8" ht="15.75" customHeight="1" x14ac:dyDescent="0.25">
      <c r="A545" s="1"/>
      <c r="B545" s="1"/>
      <c r="C545" s="2"/>
      <c r="D545" s="2"/>
      <c r="E545" s="2"/>
      <c r="F545" s="2"/>
      <c r="G545" s="3"/>
      <c r="H545" s="2"/>
    </row>
    <row r="546" spans="1:8" ht="15.75" customHeight="1" x14ac:dyDescent="0.25">
      <c r="A546" s="1"/>
      <c r="B546" s="1"/>
      <c r="C546" s="2"/>
      <c r="D546" s="2"/>
      <c r="E546" s="2"/>
      <c r="F546" s="2"/>
      <c r="G546" s="3"/>
      <c r="H546" s="2"/>
    </row>
    <row r="547" spans="1:8" ht="15.75" customHeight="1" x14ac:dyDescent="0.25">
      <c r="A547" s="1"/>
      <c r="B547" s="1"/>
      <c r="C547" s="2"/>
      <c r="D547" s="2"/>
      <c r="E547" s="2"/>
      <c r="F547" s="2"/>
      <c r="G547" s="3"/>
      <c r="H547" s="2"/>
    </row>
    <row r="548" spans="1:8" ht="15.75" customHeight="1" x14ac:dyDescent="0.25">
      <c r="A548" s="1"/>
      <c r="B548" s="1"/>
      <c r="C548" s="2"/>
      <c r="D548" s="2"/>
      <c r="E548" s="2"/>
      <c r="F548" s="2"/>
      <c r="G548" s="3"/>
      <c r="H548" s="2"/>
    </row>
    <row r="549" spans="1:8" ht="15.75" customHeight="1" x14ac:dyDescent="0.25">
      <c r="A549" s="1"/>
      <c r="B549" s="1"/>
      <c r="C549" s="2"/>
      <c r="D549" s="2"/>
      <c r="E549" s="2"/>
      <c r="F549" s="2"/>
      <c r="G549" s="3"/>
      <c r="H549" s="2"/>
    </row>
    <row r="550" spans="1:8" ht="15.75" customHeight="1" x14ac:dyDescent="0.25">
      <c r="A550" s="1"/>
      <c r="B550" s="1"/>
      <c r="C550" s="2"/>
      <c r="D550" s="2"/>
      <c r="E550" s="2"/>
      <c r="F550" s="2"/>
      <c r="G550" s="3"/>
      <c r="H550" s="2"/>
    </row>
    <row r="551" spans="1:8" ht="15.75" customHeight="1" x14ac:dyDescent="0.25">
      <c r="A551" s="1"/>
      <c r="B551" s="1"/>
      <c r="C551" s="2"/>
      <c r="D551" s="2"/>
      <c r="E551" s="2"/>
      <c r="F551" s="2"/>
      <c r="G551" s="3"/>
      <c r="H551" s="2"/>
    </row>
    <row r="552" spans="1:8" ht="15.75" customHeight="1" x14ac:dyDescent="0.25">
      <c r="A552" s="1"/>
      <c r="B552" s="1"/>
      <c r="C552" s="2"/>
      <c r="D552" s="2"/>
      <c r="E552" s="2"/>
      <c r="F552" s="2"/>
      <c r="G552" s="3"/>
      <c r="H552" s="2"/>
    </row>
    <row r="553" spans="1:8" ht="15.75" customHeight="1" x14ac:dyDescent="0.25">
      <c r="A553" s="1"/>
      <c r="B553" s="1"/>
      <c r="C553" s="2"/>
      <c r="D553" s="2"/>
      <c r="E553" s="2"/>
      <c r="F553" s="2"/>
      <c r="G553" s="3"/>
      <c r="H553" s="2"/>
    </row>
    <row r="554" spans="1:8" ht="15.75" customHeight="1" x14ac:dyDescent="0.25">
      <c r="A554" s="1"/>
      <c r="B554" s="1"/>
      <c r="C554" s="2"/>
      <c r="D554" s="2"/>
      <c r="E554" s="2"/>
      <c r="F554" s="2"/>
      <c r="G554" s="3"/>
      <c r="H554" s="2"/>
    </row>
    <row r="555" spans="1:8" ht="15.75" customHeight="1" x14ac:dyDescent="0.25">
      <c r="A555" s="1"/>
      <c r="B555" s="1"/>
      <c r="C555" s="2"/>
      <c r="D555" s="2"/>
      <c r="E555" s="2"/>
      <c r="F555" s="2"/>
      <c r="G555" s="3"/>
      <c r="H555" s="2"/>
    </row>
    <row r="556" spans="1:8" ht="15.75" customHeight="1" x14ac:dyDescent="0.25">
      <c r="A556" s="1"/>
      <c r="B556" s="1"/>
      <c r="C556" s="2"/>
      <c r="D556" s="2"/>
      <c r="E556" s="2"/>
      <c r="F556" s="2"/>
      <c r="G556" s="3"/>
      <c r="H556" s="2"/>
    </row>
    <row r="557" spans="1:8" ht="15.75" customHeight="1" x14ac:dyDescent="0.25">
      <c r="A557" s="1"/>
      <c r="B557" s="1"/>
      <c r="C557" s="2"/>
      <c r="D557" s="2"/>
      <c r="E557" s="2"/>
      <c r="F557" s="2"/>
      <c r="G557" s="3"/>
      <c r="H557" s="2"/>
    </row>
    <row r="558" spans="1:8" ht="15.75" customHeight="1" x14ac:dyDescent="0.25">
      <c r="A558" s="1"/>
      <c r="B558" s="1"/>
      <c r="C558" s="2"/>
      <c r="D558" s="2"/>
      <c r="E558" s="2"/>
      <c r="F558" s="2"/>
      <c r="G558" s="3"/>
      <c r="H558" s="2"/>
    </row>
    <row r="559" spans="1:8" ht="15.75" customHeight="1" x14ac:dyDescent="0.25">
      <c r="A559" s="1"/>
      <c r="B559" s="1"/>
      <c r="C559" s="2"/>
      <c r="D559" s="2"/>
      <c r="E559" s="2"/>
      <c r="F559" s="2"/>
      <c r="G559" s="3"/>
      <c r="H559" s="2"/>
    </row>
    <row r="560" spans="1:8" ht="15.75" customHeight="1" x14ac:dyDescent="0.25">
      <c r="A560" s="1"/>
      <c r="B560" s="1"/>
      <c r="C560" s="2"/>
      <c r="D560" s="2"/>
      <c r="E560" s="2"/>
      <c r="F560" s="2"/>
      <c r="G560" s="3"/>
      <c r="H560" s="2"/>
    </row>
    <row r="561" spans="1:8" ht="15.75" customHeight="1" x14ac:dyDescent="0.25">
      <c r="A561" s="1"/>
      <c r="B561" s="1"/>
      <c r="C561" s="2"/>
      <c r="D561" s="2"/>
      <c r="E561" s="2"/>
      <c r="F561" s="2"/>
      <c r="G561" s="3"/>
      <c r="H561" s="2"/>
    </row>
    <row r="562" spans="1:8" ht="15.75" customHeight="1" x14ac:dyDescent="0.25">
      <c r="A562" s="1"/>
      <c r="B562" s="1"/>
      <c r="C562" s="2"/>
      <c r="D562" s="2"/>
      <c r="E562" s="2"/>
      <c r="F562" s="2"/>
      <c r="G562" s="3"/>
      <c r="H562" s="2"/>
    </row>
    <row r="563" spans="1:8" ht="15.75" customHeight="1" x14ac:dyDescent="0.25">
      <c r="A563" s="1"/>
      <c r="B563" s="1"/>
      <c r="C563" s="2"/>
      <c r="D563" s="2"/>
      <c r="E563" s="2"/>
      <c r="F563" s="2"/>
      <c r="G563" s="3"/>
      <c r="H563" s="2"/>
    </row>
    <row r="564" spans="1:8" ht="15.75" customHeight="1" x14ac:dyDescent="0.25">
      <c r="A564" s="1"/>
      <c r="B564" s="1"/>
      <c r="C564" s="2"/>
      <c r="D564" s="2"/>
      <c r="E564" s="2"/>
      <c r="F564" s="2"/>
      <c r="G564" s="3"/>
      <c r="H564" s="2"/>
    </row>
    <row r="565" spans="1:8" ht="15.75" customHeight="1" x14ac:dyDescent="0.25">
      <c r="A565" s="1"/>
      <c r="B565" s="1"/>
      <c r="C565" s="2"/>
      <c r="D565" s="2"/>
      <c r="E565" s="2"/>
      <c r="F565" s="2"/>
      <c r="G565" s="3"/>
      <c r="H565" s="2"/>
    </row>
    <row r="566" spans="1:8" ht="15.75" customHeight="1" x14ac:dyDescent="0.25">
      <c r="A566" s="1"/>
      <c r="B566" s="1"/>
      <c r="C566" s="2"/>
      <c r="D566" s="2"/>
      <c r="E566" s="2"/>
      <c r="F566" s="2"/>
      <c r="G566" s="3"/>
      <c r="H566" s="2"/>
    </row>
    <row r="567" spans="1:8" ht="15.75" customHeight="1" x14ac:dyDescent="0.25">
      <c r="A567" s="1"/>
      <c r="B567" s="1"/>
      <c r="C567" s="2"/>
      <c r="D567" s="2"/>
      <c r="E567" s="2"/>
      <c r="F567" s="2"/>
      <c r="G567" s="3"/>
      <c r="H567" s="2"/>
    </row>
    <row r="568" spans="1:8" ht="15.75" customHeight="1" x14ac:dyDescent="0.25">
      <c r="A568" s="1"/>
      <c r="B568" s="1"/>
      <c r="C568" s="2"/>
      <c r="D568" s="2"/>
      <c r="E568" s="2"/>
      <c r="F568" s="2"/>
      <c r="G568" s="3"/>
      <c r="H568" s="2"/>
    </row>
    <row r="569" spans="1:8" ht="15.75" customHeight="1" x14ac:dyDescent="0.25"/>
    <row r="570" spans="1:8" ht="15.75" customHeight="1" x14ac:dyDescent="0.25"/>
    <row r="571" spans="1:8" ht="15.75" customHeight="1" x14ac:dyDescent="0.25"/>
    <row r="572" spans="1:8" ht="15.75" customHeight="1" x14ac:dyDescent="0.25"/>
    <row r="573" spans="1:8" ht="15.75" customHeight="1" x14ac:dyDescent="0.25"/>
    <row r="574" spans="1:8" ht="15.75" customHeight="1" x14ac:dyDescent="0.25"/>
    <row r="575" spans="1:8" ht="15.75" customHeight="1" x14ac:dyDescent="0.25"/>
    <row r="576" spans="1:8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conditionalFormatting sqref="F4:F368">
    <cfRule type="cellIs" dxfId="1" priority="1" operator="equal">
      <formula>726</formula>
    </cfRule>
  </conditionalFormatting>
  <pageMargins left="0.7" right="0.7" top="0.75" bottom="0.75" header="0" footer="0"/>
  <pageSetup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1"/>
  <sheetViews>
    <sheetView showGridLines="0" zoomScale="175" zoomScaleNormal="175" workbookViewId="0">
      <pane ySplit="4" topLeftCell="A5" activePane="bottomLeft" state="frozen"/>
      <selection pane="bottomLeft" activeCell="G4" sqref="G4"/>
    </sheetView>
  </sheetViews>
  <sheetFormatPr defaultColWidth="14.42578125" defaultRowHeight="15" customHeight="1" x14ac:dyDescent="0.25"/>
  <cols>
    <col min="1" max="1" width="12.28515625" customWidth="1"/>
    <col min="2" max="2" width="4.42578125" bestFit="1" customWidth="1"/>
    <col min="3" max="3" width="13.7109375" customWidth="1"/>
    <col min="4" max="4" width="15.42578125" customWidth="1"/>
    <col min="5" max="5" width="14.140625" hidden="1" customWidth="1"/>
    <col min="6" max="6" width="15.5703125" customWidth="1"/>
    <col min="7" max="7" width="14" customWidth="1"/>
    <col min="8" max="8" width="14.140625" customWidth="1"/>
    <col min="9" max="9" width="11.140625" customWidth="1"/>
    <col min="10" max="10" width="14.28515625" bestFit="1" customWidth="1"/>
  </cols>
  <sheetData>
    <row r="1" spans="1:11" ht="20.25" x14ac:dyDescent="0.3">
      <c r="A1" s="4" t="s">
        <v>5</v>
      </c>
      <c r="B1" s="4"/>
      <c r="I1" s="48"/>
    </row>
    <row r="2" spans="1:11" ht="16.5" thickBot="1" x14ac:dyDescent="0.3">
      <c r="A2" s="113" t="s">
        <v>41</v>
      </c>
      <c r="B2" s="5"/>
      <c r="I2" s="89" t="str">
        <f ca="1">"Breakeven (weeks): "&amp;IF(J5&lt;=0,"---",ROUNDUP((G4)/(J5),2))</f>
        <v>Breakeven (weeks): 21.06</v>
      </c>
      <c r="J2" s="90"/>
      <c r="K2" s="89">
        <v>20</v>
      </c>
    </row>
    <row r="3" spans="1:11" ht="45.75" thickBot="1" x14ac:dyDescent="0.3">
      <c r="A3" s="83" t="s">
        <v>4</v>
      </c>
      <c r="B3" s="84" t="s">
        <v>20</v>
      </c>
      <c r="C3" s="85" t="s">
        <v>0</v>
      </c>
      <c r="D3" s="86" t="s">
        <v>19</v>
      </c>
      <c r="E3" s="86" t="s">
        <v>1</v>
      </c>
      <c r="F3" s="86" t="s">
        <v>31</v>
      </c>
      <c r="G3" s="86" t="s">
        <v>3</v>
      </c>
      <c r="H3" s="85" t="s">
        <v>28</v>
      </c>
      <c r="I3" s="86" t="s">
        <v>2</v>
      </c>
      <c r="J3" s="86" t="s">
        <v>26</v>
      </c>
      <c r="K3" s="87" t="s">
        <v>27</v>
      </c>
    </row>
    <row r="4" spans="1:11" ht="16.5" thickBot="1" x14ac:dyDescent="0.3">
      <c r="A4" s="107">
        <f ca="1">TODAY()</f>
        <v>45069</v>
      </c>
      <c r="B4" s="108">
        <f t="shared" ref="B4:B67" si="0">ROW()-3</f>
        <v>1</v>
      </c>
      <c r="C4" s="109">
        <f>G4</f>
        <v>2500</v>
      </c>
      <c r="D4" s="94">
        <v>0</v>
      </c>
      <c r="E4" s="94"/>
      <c r="F4" s="110"/>
      <c r="G4" s="32">
        <v>2500</v>
      </c>
      <c r="H4" s="111">
        <f t="shared" ref="H4" si="1">G4</f>
        <v>2500</v>
      </c>
      <c r="I4" s="88">
        <v>0.01</v>
      </c>
      <c r="J4" s="112">
        <v>0</v>
      </c>
      <c r="K4" s="112">
        <f>Table4[[#This Row],[Weekly Cashout (-Fees)]]*4</f>
        <v>0</v>
      </c>
    </row>
    <row r="5" spans="1:11" ht="15.75" x14ac:dyDescent="0.25">
      <c r="A5" s="9">
        <f t="shared" ref="A5:A68" ca="1" si="2">A4+1</f>
        <v>45070</v>
      </c>
      <c r="B5" s="10">
        <f t="shared" si="0"/>
        <v>2</v>
      </c>
      <c r="C5" s="11">
        <f>H4</f>
        <v>2500</v>
      </c>
      <c r="D5" s="11">
        <f ca="1">IF(WEEKDAY(Table4[[#This Row],[Date]],2)&lt;=5,C5*$I$4,"")</f>
        <v>25</v>
      </c>
      <c r="E5" s="11" t="str">
        <f ca="1">IF(AND(SUM($D$4:D5)-SUM($E$4:E4)&gt;=$K$2,WEEKDAY(Table4[[#This Row],[Date]],2)=5),SUM($D$4:D5)-SUM($F$4:F4),"")</f>
        <v/>
      </c>
      <c r="F5" s="11" t="str">
        <f ca="1">IF(E5="","",IF(E5&gt;$K$2,TRUNC(E5*100%),""))</f>
        <v/>
      </c>
      <c r="G5" s="12"/>
      <c r="H5" s="11">
        <f t="shared" ref="H5:H7" ca="1" si="3">IF(ISNUMBER(D5),H4+G5+D5,H4+G5)</f>
        <v>2525</v>
      </c>
      <c r="I5" s="39"/>
      <c r="J5" s="13">
        <f ca="1">IF(ISNUMBER(D5),D5*5-(D5*5*0.05),J4)</f>
        <v>118.75</v>
      </c>
      <c r="K5" s="13">
        <f ca="1">Table4[[#This Row],[Weekly Cashout (-Fees)]]*4</f>
        <v>475</v>
      </c>
    </row>
    <row r="6" spans="1:11" ht="15.75" x14ac:dyDescent="0.25">
      <c r="A6" s="9">
        <f t="shared" ca="1" si="2"/>
        <v>45071</v>
      </c>
      <c r="B6" s="10">
        <f t="shared" si="0"/>
        <v>3</v>
      </c>
      <c r="C6" s="11">
        <f ca="1">IF(ISNUMBER(F5),C5+F5+G5,C5+G5)</f>
        <v>2500</v>
      </c>
      <c r="D6" s="11">
        <f ca="1">IF(WEEKDAY(Table4[[#This Row],[Date]],2)&lt;=5,C6*$I$4,"")</f>
        <v>25</v>
      </c>
      <c r="E6" s="11" t="str">
        <f ca="1">IF(AND(SUM($D$4:D6)-SUM($E$4:E5)&gt;=$K$2,WEEKDAY(Table4[[#This Row],[Date]],2)=5),SUM($D$4:D6)-SUM($F$4:F5),"")</f>
        <v/>
      </c>
      <c r="F6" s="11" t="str">
        <f t="shared" ref="F6:F69" ca="1" si="4">IF(E6="","",IF(E6&gt;$K$2,TRUNC(E6*100%),""))</f>
        <v/>
      </c>
      <c r="G6" s="14"/>
      <c r="H6" s="11">
        <f t="shared" ca="1" si="3"/>
        <v>2550</v>
      </c>
      <c r="I6" s="40"/>
      <c r="J6" s="13">
        <f t="shared" ref="J6:J69" ca="1" si="5">IF(ISNUMBER(D6),D6*5-(D6*5*0.05),J5)</f>
        <v>118.75</v>
      </c>
      <c r="K6" s="13">
        <f ca="1">Table4[[#This Row],[Weekly Cashout (-Fees)]]*4</f>
        <v>475</v>
      </c>
    </row>
    <row r="7" spans="1:11" ht="15.75" x14ac:dyDescent="0.25">
      <c r="A7" s="9">
        <f t="shared" ca="1" si="2"/>
        <v>45072</v>
      </c>
      <c r="B7" s="10">
        <f t="shared" si="0"/>
        <v>4</v>
      </c>
      <c r="C7" s="11">
        <f t="shared" ref="C7:C70" ca="1" si="6">IF(ISNUMBER(F6),C6+F6+G6,C6+G6)</f>
        <v>2500</v>
      </c>
      <c r="D7" s="11">
        <f ca="1">IF(WEEKDAY(Table4[[#This Row],[Date]],2)&lt;=5,C7*$I$4,"")</f>
        <v>25</v>
      </c>
      <c r="E7" s="11">
        <f ca="1">IF(AND(SUM($D$4:D7)-SUM($E$4:E6)&gt;=$K$2,WEEKDAY(Table4[[#This Row],[Date]],2)=5),SUM($D$4:D7)-SUM($F$4:F6),"")</f>
        <v>75</v>
      </c>
      <c r="F7" s="11">
        <f t="shared" ca="1" si="4"/>
        <v>75</v>
      </c>
      <c r="G7" s="14"/>
      <c r="H7" s="11">
        <f t="shared" ca="1" si="3"/>
        <v>2575</v>
      </c>
      <c r="I7" s="40"/>
      <c r="J7" s="13">
        <f t="shared" ca="1" si="5"/>
        <v>118.75</v>
      </c>
      <c r="K7" s="13">
        <f ca="1">Table4[[#This Row],[Weekly Cashout (-Fees)]]*4</f>
        <v>475</v>
      </c>
    </row>
    <row r="8" spans="1:11" ht="15.75" x14ac:dyDescent="0.25">
      <c r="A8" s="9">
        <f t="shared" ca="1" si="2"/>
        <v>45073</v>
      </c>
      <c r="B8" s="10">
        <f t="shared" si="0"/>
        <v>5</v>
      </c>
      <c r="C8" s="11">
        <f t="shared" ca="1" si="6"/>
        <v>2575</v>
      </c>
      <c r="D8" s="11" t="str">
        <f ca="1">IF(WEEKDAY(Table4[[#This Row],[Date]],2)&lt;=5,C8*$I$4,"")</f>
        <v/>
      </c>
      <c r="E8" s="11" t="str">
        <f ca="1">IF(AND(SUM($D$4:D8)-SUM($E$4:E7)&gt;=$K$2,WEEKDAY(Table4[[#This Row],[Date]],2)=5),SUM($D$4:D8)-SUM($F$4:F7),"")</f>
        <v/>
      </c>
      <c r="F8" s="11" t="str">
        <f t="shared" ca="1" si="4"/>
        <v/>
      </c>
      <c r="G8" s="14"/>
      <c r="H8" s="11">
        <f ca="1">IF(ISNUMBER(D8),H7+G8+D8,H7+G8)</f>
        <v>2575</v>
      </c>
      <c r="I8" s="40"/>
      <c r="J8" s="13">
        <f t="shared" ca="1" si="5"/>
        <v>118.75</v>
      </c>
      <c r="K8" s="13">
        <f ca="1">Table4[[#This Row],[Weekly Cashout (-Fees)]]*4</f>
        <v>475</v>
      </c>
    </row>
    <row r="9" spans="1:11" ht="15.75" x14ac:dyDescent="0.25">
      <c r="A9" s="9">
        <f t="shared" ca="1" si="2"/>
        <v>45074</v>
      </c>
      <c r="B9" s="10">
        <f t="shared" si="0"/>
        <v>6</v>
      </c>
      <c r="C9" s="11">
        <f t="shared" ca="1" si="6"/>
        <v>2575</v>
      </c>
      <c r="D9" s="11" t="str">
        <f ca="1">IF(WEEKDAY(Table4[[#This Row],[Date]],2)&lt;=5,C9*$I$4,"")</f>
        <v/>
      </c>
      <c r="E9" s="11" t="str">
        <f ca="1">IF(AND(SUM($D$4:D9)-SUM($E$4:E8)&gt;=$K$2,WEEKDAY(Table4[[#This Row],[Date]],2)=5),SUM($D$4:D9)-SUM($F$4:F8),"")</f>
        <v/>
      </c>
      <c r="F9" s="11" t="str">
        <f t="shared" ca="1" si="4"/>
        <v/>
      </c>
      <c r="G9" s="14"/>
      <c r="H9" s="11">
        <f t="shared" ref="H9:H72" ca="1" si="7">IF(ISNUMBER(D9),H8+G9+D9,H8+G9)</f>
        <v>2575</v>
      </c>
      <c r="I9" s="40"/>
      <c r="J9" s="13">
        <f t="shared" ca="1" si="5"/>
        <v>118.75</v>
      </c>
      <c r="K9" s="13">
        <f ca="1">Table4[[#This Row],[Weekly Cashout (-Fees)]]*4</f>
        <v>475</v>
      </c>
    </row>
    <row r="10" spans="1:11" ht="15.75" x14ac:dyDescent="0.25">
      <c r="A10" s="9">
        <f t="shared" ca="1" si="2"/>
        <v>45075</v>
      </c>
      <c r="B10" s="10">
        <f t="shared" si="0"/>
        <v>7</v>
      </c>
      <c r="C10" s="11">
        <f t="shared" ca="1" si="6"/>
        <v>2575</v>
      </c>
      <c r="D10" s="11">
        <f ca="1">IF(WEEKDAY(Table4[[#This Row],[Date]],2)&lt;=5,C10*$I$4,"")</f>
        <v>25.75</v>
      </c>
      <c r="E10" s="11" t="str">
        <f ca="1">IF(AND(SUM($D$4:D10)-SUM($E$4:E9)&gt;=$K$2,WEEKDAY(Table4[[#This Row],[Date]],2)=5),SUM($D$4:D10)-SUM($F$4:F9),"")</f>
        <v/>
      </c>
      <c r="F10" s="11" t="str">
        <f t="shared" ca="1" si="4"/>
        <v/>
      </c>
      <c r="G10" s="14"/>
      <c r="H10" s="11">
        <f t="shared" ca="1" si="7"/>
        <v>2600.75</v>
      </c>
      <c r="I10" s="40"/>
      <c r="J10" s="13">
        <f t="shared" ca="1" si="5"/>
        <v>122.3125</v>
      </c>
      <c r="K10" s="13">
        <f ca="1">Table4[[#This Row],[Weekly Cashout (-Fees)]]*4</f>
        <v>489.25</v>
      </c>
    </row>
    <row r="11" spans="1:11" ht="15.75" x14ac:dyDescent="0.25">
      <c r="A11" s="9">
        <f t="shared" ca="1" si="2"/>
        <v>45076</v>
      </c>
      <c r="B11" s="10">
        <f t="shared" si="0"/>
        <v>8</v>
      </c>
      <c r="C11" s="11">
        <f t="shared" ca="1" si="6"/>
        <v>2575</v>
      </c>
      <c r="D11" s="11">
        <f ca="1">IF(WEEKDAY(Table4[[#This Row],[Date]],2)&lt;=5,C11*$I$4,"")</f>
        <v>25.75</v>
      </c>
      <c r="E11" s="11" t="str">
        <f ca="1">IF(AND(SUM($D$4:D11)-SUM($E$4:E10)&gt;=$K$2,WEEKDAY(Table4[[#This Row],[Date]],2)=5),SUM($D$4:D11)-SUM($F$4:F10),"")</f>
        <v/>
      </c>
      <c r="F11" s="11" t="str">
        <f t="shared" ca="1" si="4"/>
        <v/>
      </c>
      <c r="G11" s="14"/>
      <c r="H11" s="11">
        <f t="shared" ca="1" si="7"/>
        <v>2626.5</v>
      </c>
      <c r="I11" s="40"/>
      <c r="J11" s="13">
        <f t="shared" ca="1" si="5"/>
        <v>122.3125</v>
      </c>
      <c r="K11" s="13">
        <f ca="1">Table4[[#This Row],[Weekly Cashout (-Fees)]]*4</f>
        <v>489.25</v>
      </c>
    </row>
    <row r="12" spans="1:11" ht="15.75" x14ac:dyDescent="0.25">
      <c r="A12" s="9">
        <f t="shared" ca="1" si="2"/>
        <v>45077</v>
      </c>
      <c r="B12" s="10">
        <f t="shared" si="0"/>
        <v>9</v>
      </c>
      <c r="C12" s="11">
        <f t="shared" ca="1" si="6"/>
        <v>2575</v>
      </c>
      <c r="D12" s="11">
        <f ca="1">IF(WEEKDAY(Table4[[#This Row],[Date]],2)&lt;=5,C12*$I$4,"")</f>
        <v>25.75</v>
      </c>
      <c r="E12" s="11" t="str">
        <f ca="1">IF(AND(SUM($D$4:D12)-SUM($E$4:E11)&gt;=$K$2,WEEKDAY(Table4[[#This Row],[Date]],2)=5),SUM($D$4:D12)-SUM($F$4:F11),"")</f>
        <v/>
      </c>
      <c r="F12" s="11" t="str">
        <f t="shared" ca="1" si="4"/>
        <v/>
      </c>
      <c r="G12" s="14"/>
      <c r="H12" s="11">
        <f t="shared" ca="1" si="7"/>
        <v>2652.25</v>
      </c>
      <c r="I12" s="40"/>
      <c r="J12" s="13">
        <f t="shared" ca="1" si="5"/>
        <v>122.3125</v>
      </c>
      <c r="K12" s="13">
        <f ca="1">Table4[[#This Row],[Weekly Cashout (-Fees)]]*4</f>
        <v>489.25</v>
      </c>
    </row>
    <row r="13" spans="1:11" ht="15.75" x14ac:dyDescent="0.25">
      <c r="A13" s="9">
        <f t="shared" ca="1" si="2"/>
        <v>45078</v>
      </c>
      <c r="B13" s="10">
        <f t="shared" si="0"/>
        <v>10</v>
      </c>
      <c r="C13" s="11">
        <f t="shared" ca="1" si="6"/>
        <v>2575</v>
      </c>
      <c r="D13" s="11">
        <f ca="1">IF(WEEKDAY(Table4[[#This Row],[Date]],2)&lt;=5,C13*$I$4,"")</f>
        <v>25.75</v>
      </c>
      <c r="E13" s="11" t="str">
        <f ca="1">IF(AND(SUM($D$4:D13)-SUM($E$4:E12)&gt;=$K$2,WEEKDAY(Table4[[#This Row],[Date]],2)=5),SUM($D$4:D13)-SUM($F$4:F12),"")</f>
        <v/>
      </c>
      <c r="F13" s="11" t="str">
        <f t="shared" ca="1" si="4"/>
        <v/>
      </c>
      <c r="G13" s="14"/>
      <c r="H13" s="11">
        <f t="shared" ca="1" si="7"/>
        <v>2678</v>
      </c>
      <c r="I13" s="40"/>
      <c r="J13" s="13">
        <f t="shared" ca="1" si="5"/>
        <v>122.3125</v>
      </c>
      <c r="K13" s="13">
        <f ca="1">Table4[[#This Row],[Weekly Cashout (-Fees)]]*4</f>
        <v>489.25</v>
      </c>
    </row>
    <row r="14" spans="1:11" ht="15.75" x14ac:dyDescent="0.25">
      <c r="A14" s="9">
        <f t="shared" ca="1" si="2"/>
        <v>45079</v>
      </c>
      <c r="B14" s="10">
        <f t="shared" si="0"/>
        <v>11</v>
      </c>
      <c r="C14" s="11">
        <f t="shared" ca="1" si="6"/>
        <v>2575</v>
      </c>
      <c r="D14" s="11">
        <f ca="1">IF(WEEKDAY(Table4[[#This Row],[Date]],2)&lt;=5,C14*$I$4,"")</f>
        <v>25.75</v>
      </c>
      <c r="E14" s="11">
        <f ca="1">IF(AND(SUM($D$4:D14)-SUM($E$4:E13)&gt;=$K$2,WEEKDAY(Table4[[#This Row],[Date]],2)=5),SUM($D$4:D14)-SUM($F$4:F13),"")</f>
        <v>128.75</v>
      </c>
      <c r="F14" s="11">
        <f t="shared" ca="1" si="4"/>
        <v>128</v>
      </c>
      <c r="G14" s="14"/>
      <c r="H14" s="11">
        <f t="shared" ca="1" si="7"/>
        <v>2703.75</v>
      </c>
      <c r="I14" s="40"/>
      <c r="J14" s="13">
        <f t="shared" ca="1" si="5"/>
        <v>122.3125</v>
      </c>
      <c r="K14" s="13">
        <f ca="1">Table4[[#This Row],[Weekly Cashout (-Fees)]]*4</f>
        <v>489.25</v>
      </c>
    </row>
    <row r="15" spans="1:11" ht="15.75" x14ac:dyDescent="0.25">
      <c r="A15" s="9">
        <f t="shared" ca="1" si="2"/>
        <v>45080</v>
      </c>
      <c r="B15" s="10">
        <f t="shared" si="0"/>
        <v>12</v>
      </c>
      <c r="C15" s="11">
        <f t="shared" ca="1" si="6"/>
        <v>2703</v>
      </c>
      <c r="D15" s="11" t="str">
        <f ca="1">IF(WEEKDAY(Table4[[#This Row],[Date]],2)&lt;=5,C15*$I$4,"")</f>
        <v/>
      </c>
      <c r="E15" s="11" t="str">
        <f ca="1">IF(AND(SUM($D$4:D15)-SUM($E$4:E14)&gt;=$K$2,WEEKDAY(Table4[[#This Row],[Date]],2)=5),SUM($D$4:D15)-SUM($F$4:F14),"")</f>
        <v/>
      </c>
      <c r="F15" s="11" t="str">
        <f t="shared" ca="1" si="4"/>
        <v/>
      </c>
      <c r="G15" s="14"/>
      <c r="H15" s="11">
        <f t="shared" ca="1" si="7"/>
        <v>2703.75</v>
      </c>
      <c r="I15" s="40"/>
      <c r="J15" s="13">
        <f t="shared" ca="1" si="5"/>
        <v>122.3125</v>
      </c>
      <c r="K15" s="13">
        <f ca="1">Table4[[#This Row],[Weekly Cashout (-Fees)]]*4</f>
        <v>489.25</v>
      </c>
    </row>
    <row r="16" spans="1:11" ht="15.75" x14ac:dyDescent="0.25">
      <c r="A16" s="9">
        <f t="shared" ca="1" si="2"/>
        <v>45081</v>
      </c>
      <c r="B16" s="10">
        <f t="shared" si="0"/>
        <v>13</v>
      </c>
      <c r="C16" s="11">
        <f t="shared" ca="1" si="6"/>
        <v>2703</v>
      </c>
      <c r="D16" s="11" t="str">
        <f ca="1">IF(WEEKDAY(Table4[[#This Row],[Date]],2)&lt;=5,C16*$I$4,"")</f>
        <v/>
      </c>
      <c r="E16" s="11" t="str">
        <f ca="1">IF(AND(SUM($D$4:D16)-SUM($E$4:E15)&gt;=$K$2,WEEKDAY(Table4[[#This Row],[Date]],2)=5),SUM($D$4:D16)-SUM($F$4:F15),"")</f>
        <v/>
      </c>
      <c r="F16" s="11" t="str">
        <f t="shared" ca="1" si="4"/>
        <v/>
      </c>
      <c r="G16" s="14"/>
      <c r="H16" s="11">
        <f t="shared" ca="1" si="7"/>
        <v>2703.75</v>
      </c>
      <c r="I16" s="40"/>
      <c r="J16" s="13">
        <f t="shared" ca="1" si="5"/>
        <v>122.3125</v>
      </c>
      <c r="K16" s="13">
        <f ca="1">Table4[[#This Row],[Weekly Cashout (-Fees)]]*4</f>
        <v>489.25</v>
      </c>
    </row>
    <row r="17" spans="1:11" ht="15.75" x14ac:dyDescent="0.25">
      <c r="A17" s="9">
        <f t="shared" ca="1" si="2"/>
        <v>45082</v>
      </c>
      <c r="B17" s="10">
        <f t="shared" si="0"/>
        <v>14</v>
      </c>
      <c r="C17" s="11">
        <f t="shared" ca="1" si="6"/>
        <v>2703</v>
      </c>
      <c r="D17" s="11">
        <f ca="1">IF(WEEKDAY(Table4[[#This Row],[Date]],2)&lt;=5,C17*$I$4,"")</f>
        <v>27.03</v>
      </c>
      <c r="E17" s="11" t="str">
        <f ca="1">IF(AND(SUM($D$4:D17)-SUM($E$4:E16)&gt;=$K$2,WEEKDAY(Table4[[#This Row],[Date]],2)=5),SUM($D$4:D17)-SUM($F$4:F16),"")</f>
        <v/>
      </c>
      <c r="F17" s="11" t="str">
        <f t="shared" ca="1" si="4"/>
        <v/>
      </c>
      <c r="G17" s="14"/>
      <c r="H17" s="11">
        <f t="shared" ca="1" si="7"/>
        <v>2730.78</v>
      </c>
      <c r="I17" s="40"/>
      <c r="J17" s="13">
        <f t="shared" ca="1" si="5"/>
        <v>128.39250000000001</v>
      </c>
      <c r="K17" s="13">
        <f ca="1">Table4[[#This Row],[Weekly Cashout (-Fees)]]*4</f>
        <v>513.57000000000005</v>
      </c>
    </row>
    <row r="18" spans="1:11" ht="15.75" x14ac:dyDescent="0.25">
      <c r="A18" s="9">
        <f t="shared" ca="1" si="2"/>
        <v>45083</v>
      </c>
      <c r="B18" s="10">
        <f t="shared" si="0"/>
        <v>15</v>
      </c>
      <c r="C18" s="11">
        <f t="shared" ca="1" si="6"/>
        <v>2703</v>
      </c>
      <c r="D18" s="11">
        <f ca="1">IF(WEEKDAY(Table4[[#This Row],[Date]],2)&lt;=5,C18*$I$4,"")</f>
        <v>27.03</v>
      </c>
      <c r="E18" s="11" t="str">
        <f ca="1">IF(AND(SUM($D$4:D18)-SUM($E$4:E17)&gt;=$K$2,WEEKDAY(Table4[[#This Row],[Date]],2)=5),SUM($D$4:D18)-SUM($F$4:F17),"")</f>
        <v/>
      </c>
      <c r="F18" s="11" t="str">
        <f t="shared" ca="1" si="4"/>
        <v/>
      </c>
      <c r="G18" s="14"/>
      <c r="H18" s="11">
        <f t="shared" ca="1" si="7"/>
        <v>2757.8100000000004</v>
      </c>
      <c r="I18" s="40"/>
      <c r="J18" s="13">
        <f t="shared" ca="1" si="5"/>
        <v>128.39250000000001</v>
      </c>
      <c r="K18" s="13">
        <f ca="1">Table4[[#This Row],[Weekly Cashout (-Fees)]]*4</f>
        <v>513.57000000000005</v>
      </c>
    </row>
    <row r="19" spans="1:11" ht="15.75" x14ac:dyDescent="0.25">
      <c r="A19" s="9">
        <f t="shared" ca="1" si="2"/>
        <v>45084</v>
      </c>
      <c r="B19" s="10">
        <f t="shared" si="0"/>
        <v>16</v>
      </c>
      <c r="C19" s="11">
        <f t="shared" ca="1" si="6"/>
        <v>2703</v>
      </c>
      <c r="D19" s="11">
        <f ca="1">IF(WEEKDAY(Table4[[#This Row],[Date]],2)&lt;=5,C19*$I$4,"")</f>
        <v>27.03</v>
      </c>
      <c r="E19" s="11" t="str">
        <f ca="1">IF(AND(SUM($D$4:D19)-SUM($E$4:E18)&gt;=$K$2,WEEKDAY(Table4[[#This Row],[Date]],2)=5),SUM($D$4:D19)-SUM($F$4:F18),"")</f>
        <v/>
      </c>
      <c r="F19" s="11" t="str">
        <f t="shared" ca="1" si="4"/>
        <v/>
      </c>
      <c r="G19" s="14"/>
      <c r="H19" s="11">
        <f t="shared" ca="1" si="7"/>
        <v>2784.8400000000006</v>
      </c>
      <c r="I19" s="40"/>
      <c r="J19" s="13">
        <f t="shared" ca="1" si="5"/>
        <v>128.39250000000001</v>
      </c>
      <c r="K19" s="13">
        <f ca="1">Table4[[#This Row],[Weekly Cashout (-Fees)]]*4</f>
        <v>513.57000000000005</v>
      </c>
    </row>
    <row r="20" spans="1:11" ht="15.75" x14ac:dyDescent="0.25">
      <c r="A20" s="9">
        <f t="shared" ca="1" si="2"/>
        <v>45085</v>
      </c>
      <c r="B20" s="10">
        <f t="shared" si="0"/>
        <v>17</v>
      </c>
      <c r="C20" s="11">
        <f t="shared" ca="1" si="6"/>
        <v>2703</v>
      </c>
      <c r="D20" s="11">
        <f ca="1">IF(WEEKDAY(Table4[[#This Row],[Date]],2)&lt;=5,C20*$I$4,"")</f>
        <v>27.03</v>
      </c>
      <c r="E20" s="11" t="str">
        <f ca="1">IF(AND(SUM($D$4:D20)-SUM($E$4:E19)&gt;=$K$2,WEEKDAY(Table4[[#This Row],[Date]],2)=5),SUM($D$4:D20)-SUM($F$4:F19),"")</f>
        <v/>
      </c>
      <c r="F20" s="11" t="str">
        <f t="shared" ca="1" si="4"/>
        <v/>
      </c>
      <c r="G20" s="14"/>
      <c r="H20" s="11">
        <f t="shared" ca="1" si="7"/>
        <v>2811.8700000000008</v>
      </c>
      <c r="I20" s="40"/>
      <c r="J20" s="13">
        <f t="shared" ca="1" si="5"/>
        <v>128.39250000000001</v>
      </c>
      <c r="K20" s="13">
        <f ca="1">Table4[[#This Row],[Weekly Cashout (-Fees)]]*4</f>
        <v>513.57000000000005</v>
      </c>
    </row>
    <row r="21" spans="1:11" ht="15.75" x14ac:dyDescent="0.25">
      <c r="A21" s="9">
        <f t="shared" ca="1" si="2"/>
        <v>45086</v>
      </c>
      <c r="B21" s="10">
        <f t="shared" si="0"/>
        <v>18</v>
      </c>
      <c r="C21" s="11">
        <f t="shared" ca="1" si="6"/>
        <v>2703</v>
      </c>
      <c r="D21" s="11">
        <f ca="1">IF(WEEKDAY(Table4[[#This Row],[Date]],2)&lt;=5,C21*$I$4,"")</f>
        <v>27.03</v>
      </c>
      <c r="E21" s="11">
        <f ca="1">IF(AND(SUM($D$4:D21)-SUM($E$4:E20)&gt;=$K$2,WEEKDAY(Table4[[#This Row],[Date]],2)=5),SUM($D$4:D21)-SUM($F$4:F20),"")</f>
        <v>135.89999999999998</v>
      </c>
      <c r="F21" s="11">
        <f t="shared" ca="1" si="4"/>
        <v>135</v>
      </c>
      <c r="G21" s="14"/>
      <c r="H21" s="11">
        <f t="shared" ca="1" si="7"/>
        <v>2838.900000000001</v>
      </c>
      <c r="I21" s="40"/>
      <c r="J21" s="13">
        <f t="shared" ca="1" si="5"/>
        <v>128.39250000000001</v>
      </c>
      <c r="K21" s="13">
        <f ca="1">Table4[[#This Row],[Weekly Cashout (-Fees)]]*4</f>
        <v>513.57000000000005</v>
      </c>
    </row>
    <row r="22" spans="1:11" ht="15.75" x14ac:dyDescent="0.25">
      <c r="A22" s="9">
        <f t="shared" ca="1" si="2"/>
        <v>45087</v>
      </c>
      <c r="B22" s="10">
        <f t="shared" si="0"/>
        <v>19</v>
      </c>
      <c r="C22" s="11">
        <f t="shared" ca="1" si="6"/>
        <v>2838</v>
      </c>
      <c r="D22" s="11" t="str">
        <f ca="1">IF(WEEKDAY(Table4[[#This Row],[Date]],2)&lt;=5,C22*$I$4,"")</f>
        <v/>
      </c>
      <c r="E22" s="11" t="str">
        <f ca="1">IF(AND(SUM($D$4:D22)-SUM($E$4:E21)&gt;=$K$2,WEEKDAY(Table4[[#This Row],[Date]],2)=5),SUM($D$4:D22)-SUM($F$4:F21),"")</f>
        <v/>
      </c>
      <c r="F22" s="11" t="str">
        <f t="shared" ca="1" si="4"/>
        <v/>
      </c>
      <c r="G22" s="14"/>
      <c r="H22" s="11">
        <f t="shared" ca="1" si="7"/>
        <v>2838.900000000001</v>
      </c>
      <c r="I22" s="40"/>
      <c r="J22" s="13">
        <f t="shared" ca="1" si="5"/>
        <v>128.39250000000001</v>
      </c>
      <c r="K22" s="13">
        <f ca="1">Table4[[#This Row],[Weekly Cashout (-Fees)]]*4</f>
        <v>513.57000000000005</v>
      </c>
    </row>
    <row r="23" spans="1:11" ht="15.75" customHeight="1" x14ac:dyDescent="0.25">
      <c r="A23" s="9">
        <f t="shared" ca="1" si="2"/>
        <v>45088</v>
      </c>
      <c r="B23" s="10">
        <f t="shared" si="0"/>
        <v>20</v>
      </c>
      <c r="C23" s="11">
        <f t="shared" ca="1" si="6"/>
        <v>2838</v>
      </c>
      <c r="D23" s="11" t="str">
        <f ca="1">IF(WEEKDAY(Table4[[#This Row],[Date]],2)&lt;=5,C23*$I$4,"")</f>
        <v/>
      </c>
      <c r="E23" s="11" t="str">
        <f ca="1">IF(AND(SUM($D$4:D23)-SUM($E$4:E22)&gt;=$K$2,WEEKDAY(Table4[[#This Row],[Date]],2)=5),SUM($D$4:D23)-SUM($F$4:F22),"")</f>
        <v/>
      </c>
      <c r="F23" s="11" t="str">
        <f t="shared" ca="1" si="4"/>
        <v/>
      </c>
      <c r="G23" s="14"/>
      <c r="H23" s="11">
        <f t="shared" ca="1" si="7"/>
        <v>2838.900000000001</v>
      </c>
      <c r="I23" s="40"/>
      <c r="J23" s="13">
        <f t="shared" ca="1" si="5"/>
        <v>128.39250000000001</v>
      </c>
      <c r="K23" s="13">
        <f ca="1">Table4[[#This Row],[Weekly Cashout (-Fees)]]*4</f>
        <v>513.57000000000005</v>
      </c>
    </row>
    <row r="24" spans="1:11" ht="15.75" customHeight="1" x14ac:dyDescent="0.25">
      <c r="A24" s="9">
        <f t="shared" ca="1" si="2"/>
        <v>45089</v>
      </c>
      <c r="B24" s="10">
        <f t="shared" si="0"/>
        <v>21</v>
      </c>
      <c r="C24" s="11">
        <f t="shared" ca="1" si="6"/>
        <v>2838</v>
      </c>
      <c r="D24" s="11">
        <f ca="1">IF(WEEKDAY(Table4[[#This Row],[Date]],2)&lt;=5,C24*$I$4,"")</f>
        <v>28.38</v>
      </c>
      <c r="E24" s="11" t="str">
        <f ca="1">IF(AND(SUM($D$4:D24)-SUM($E$4:E23)&gt;=$K$2,WEEKDAY(Table4[[#This Row],[Date]],2)=5),SUM($D$4:D24)-SUM($F$4:F23),"")</f>
        <v/>
      </c>
      <c r="F24" s="11" t="str">
        <f t="shared" ca="1" si="4"/>
        <v/>
      </c>
      <c r="G24" s="14"/>
      <c r="H24" s="11">
        <f t="shared" ca="1" si="7"/>
        <v>2867.2800000000011</v>
      </c>
      <c r="I24" s="40"/>
      <c r="J24" s="13">
        <f t="shared" ca="1" si="5"/>
        <v>134.80500000000001</v>
      </c>
      <c r="K24" s="13">
        <f ca="1">Table4[[#This Row],[Weekly Cashout (-Fees)]]*4</f>
        <v>539.22</v>
      </c>
    </row>
    <row r="25" spans="1:11" ht="15.75" customHeight="1" x14ac:dyDescent="0.25">
      <c r="A25" s="9">
        <f t="shared" ca="1" si="2"/>
        <v>45090</v>
      </c>
      <c r="B25" s="10">
        <f t="shared" si="0"/>
        <v>22</v>
      </c>
      <c r="C25" s="11">
        <f t="shared" ca="1" si="6"/>
        <v>2838</v>
      </c>
      <c r="D25" s="11">
        <f ca="1">IF(WEEKDAY(Table4[[#This Row],[Date]],2)&lt;=5,C25*$I$4,"")</f>
        <v>28.38</v>
      </c>
      <c r="E25" s="11" t="str">
        <f ca="1">IF(AND(SUM($D$4:D25)-SUM($E$4:E24)&gt;=$K$2,WEEKDAY(Table4[[#This Row],[Date]],2)=5),SUM($D$4:D25)-SUM($F$4:F24),"")</f>
        <v/>
      </c>
      <c r="F25" s="11" t="str">
        <f t="shared" ca="1" si="4"/>
        <v/>
      </c>
      <c r="G25" s="14"/>
      <c r="H25" s="11">
        <f t="shared" ca="1" si="7"/>
        <v>2895.6600000000012</v>
      </c>
      <c r="I25" s="40"/>
      <c r="J25" s="13">
        <f t="shared" ca="1" si="5"/>
        <v>134.80500000000001</v>
      </c>
      <c r="K25" s="13">
        <f ca="1">Table4[[#This Row],[Weekly Cashout (-Fees)]]*4</f>
        <v>539.22</v>
      </c>
    </row>
    <row r="26" spans="1:11" ht="15.75" customHeight="1" x14ac:dyDescent="0.25">
      <c r="A26" s="9">
        <f t="shared" ca="1" si="2"/>
        <v>45091</v>
      </c>
      <c r="B26" s="10">
        <f t="shared" si="0"/>
        <v>23</v>
      </c>
      <c r="C26" s="11">
        <f t="shared" ca="1" si="6"/>
        <v>2838</v>
      </c>
      <c r="D26" s="11">
        <f ca="1">IF(WEEKDAY(Table4[[#This Row],[Date]],2)&lt;=5,C26*$I$4,"")</f>
        <v>28.38</v>
      </c>
      <c r="E26" s="11" t="str">
        <f ca="1">IF(AND(SUM($D$4:D26)-SUM($E$4:E25)&gt;=$K$2,WEEKDAY(Table4[[#This Row],[Date]],2)=5),SUM($D$4:D26)-SUM($F$4:F25),"")</f>
        <v/>
      </c>
      <c r="F26" s="11" t="str">
        <f t="shared" ca="1" si="4"/>
        <v/>
      </c>
      <c r="G26" s="14"/>
      <c r="H26" s="11">
        <f t="shared" ca="1" si="7"/>
        <v>2924.0400000000013</v>
      </c>
      <c r="I26" s="40"/>
      <c r="J26" s="13">
        <f t="shared" ca="1" si="5"/>
        <v>134.80500000000001</v>
      </c>
      <c r="K26" s="13">
        <f ca="1">Table4[[#This Row],[Weekly Cashout (-Fees)]]*4</f>
        <v>539.22</v>
      </c>
    </row>
    <row r="27" spans="1:11" ht="15.75" customHeight="1" x14ac:dyDescent="0.25">
      <c r="A27" s="9">
        <f t="shared" ca="1" si="2"/>
        <v>45092</v>
      </c>
      <c r="B27" s="10">
        <f t="shared" si="0"/>
        <v>24</v>
      </c>
      <c r="C27" s="11">
        <f t="shared" ca="1" si="6"/>
        <v>2838</v>
      </c>
      <c r="D27" s="11">
        <f ca="1">IF(WEEKDAY(Table4[[#This Row],[Date]],2)&lt;=5,C27*$I$4,"")</f>
        <v>28.38</v>
      </c>
      <c r="E27" s="11" t="str">
        <f ca="1">IF(AND(SUM($D$4:D27)-SUM($E$4:E26)&gt;=$K$2,WEEKDAY(Table4[[#This Row],[Date]],2)=5),SUM($D$4:D27)-SUM($F$4:F26),"")</f>
        <v/>
      </c>
      <c r="F27" s="11" t="str">
        <f t="shared" ca="1" si="4"/>
        <v/>
      </c>
      <c r="G27" s="14"/>
      <c r="H27" s="11">
        <f t="shared" ca="1" si="7"/>
        <v>2952.4200000000014</v>
      </c>
      <c r="I27" s="40"/>
      <c r="J27" s="13">
        <f t="shared" ca="1" si="5"/>
        <v>134.80500000000001</v>
      </c>
      <c r="K27" s="13">
        <f ca="1">Table4[[#This Row],[Weekly Cashout (-Fees)]]*4</f>
        <v>539.22</v>
      </c>
    </row>
    <row r="28" spans="1:11" ht="15.75" customHeight="1" x14ac:dyDescent="0.25">
      <c r="A28" s="9">
        <f t="shared" ca="1" si="2"/>
        <v>45093</v>
      </c>
      <c r="B28" s="10">
        <f t="shared" si="0"/>
        <v>25</v>
      </c>
      <c r="C28" s="11">
        <f t="shared" ca="1" si="6"/>
        <v>2838</v>
      </c>
      <c r="D28" s="11">
        <f ca="1">IF(WEEKDAY(Table4[[#This Row],[Date]],2)&lt;=5,C28*$I$4,"")</f>
        <v>28.38</v>
      </c>
      <c r="E28" s="11">
        <f ca="1">IF(AND(SUM($D$4:D28)-SUM($E$4:E27)&gt;=$K$2,WEEKDAY(Table4[[#This Row],[Date]],2)=5),SUM($D$4:D28)-SUM($F$4:F27),"")</f>
        <v>142.79999999999995</v>
      </c>
      <c r="F28" s="11">
        <f t="shared" ca="1" si="4"/>
        <v>142</v>
      </c>
      <c r="G28" s="14"/>
      <c r="H28" s="11">
        <f t="shared" ca="1" si="7"/>
        <v>2980.8000000000015</v>
      </c>
      <c r="I28" s="40"/>
      <c r="J28" s="13">
        <f t="shared" ca="1" si="5"/>
        <v>134.80500000000001</v>
      </c>
      <c r="K28" s="13">
        <f ca="1">Table4[[#This Row],[Weekly Cashout (-Fees)]]*4</f>
        <v>539.22</v>
      </c>
    </row>
    <row r="29" spans="1:11" ht="15.75" customHeight="1" x14ac:dyDescent="0.25">
      <c r="A29" s="9">
        <f t="shared" ca="1" si="2"/>
        <v>45094</v>
      </c>
      <c r="B29" s="10">
        <f t="shared" si="0"/>
        <v>26</v>
      </c>
      <c r="C29" s="11">
        <f t="shared" ca="1" si="6"/>
        <v>2980</v>
      </c>
      <c r="D29" s="11" t="str">
        <f ca="1">IF(WEEKDAY(Table4[[#This Row],[Date]],2)&lt;=5,C29*$I$4,"")</f>
        <v/>
      </c>
      <c r="E29" s="11" t="str">
        <f ca="1">IF(AND(SUM($D$4:D29)-SUM($E$4:E28)&gt;=$K$2,WEEKDAY(Table4[[#This Row],[Date]],2)=5),SUM($D$4:D29)-SUM($F$4:F28),"")</f>
        <v/>
      </c>
      <c r="F29" s="11" t="str">
        <f t="shared" ca="1" si="4"/>
        <v/>
      </c>
      <c r="G29" s="14"/>
      <c r="H29" s="11">
        <f t="shared" ca="1" si="7"/>
        <v>2980.8000000000015</v>
      </c>
      <c r="I29" s="40"/>
      <c r="J29" s="13">
        <f t="shared" ca="1" si="5"/>
        <v>134.80500000000001</v>
      </c>
      <c r="K29" s="13">
        <f ca="1">Table4[[#This Row],[Weekly Cashout (-Fees)]]*4</f>
        <v>539.22</v>
      </c>
    </row>
    <row r="30" spans="1:11" ht="15.75" customHeight="1" x14ac:dyDescent="0.25">
      <c r="A30" s="9">
        <f t="shared" ca="1" si="2"/>
        <v>45095</v>
      </c>
      <c r="B30" s="10">
        <f t="shared" si="0"/>
        <v>27</v>
      </c>
      <c r="C30" s="11">
        <f t="shared" ca="1" si="6"/>
        <v>2980</v>
      </c>
      <c r="D30" s="11" t="str">
        <f ca="1">IF(WEEKDAY(Table4[[#This Row],[Date]],2)&lt;=5,C30*$I$4,"")</f>
        <v/>
      </c>
      <c r="E30" s="11" t="str">
        <f ca="1">IF(AND(SUM($D$4:D30)-SUM($E$4:E29)&gt;=$K$2,WEEKDAY(Table4[[#This Row],[Date]],2)=5),SUM($D$4:D30)-SUM($F$4:F29),"")</f>
        <v/>
      </c>
      <c r="F30" s="11" t="str">
        <f t="shared" ca="1" si="4"/>
        <v/>
      </c>
      <c r="G30" s="14"/>
      <c r="H30" s="11">
        <f t="shared" ca="1" si="7"/>
        <v>2980.8000000000015</v>
      </c>
      <c r="I30" s="40"/>
      <c r="J30" s="13">
        <f t="shared" ca="1" si="5"/>
        <v>134.80500000000001</v>
      </c>
      <c r="K30" s="13">
        <f ca="1">Table4[[#This Row],[Weekly Cashout (-Fees)]]*4</f>
        <v>539.22</v>
      </c>
    </row>
    <row r="31" spans="1:11" ht="15.75" customHeight="1" x14ac:dyDescent="0.25">
      <c r="A31" s="9">
        <f t="shared" ca="1" si="2"/>
        <v>45096</v>
      </c>
      <c r="B31" s="10">
        <f t="shared" si="0"/>
        <v>28</v>
      </c>
      <c r="C31" s="11">
        <f t="shared" ca="1" si="6"/>
        <v>2980</v>
      </c>
      <c r="D31" s="11">
        <f ca="1">IF(WEEKDAY(Table4[[#This Row],[Date]],2)&lt;=5,C31*$I$4,"")</f>
        <v>29.8</v>
      </c>
      <c r="E31" s="11" t="str">
        <f ca="1">IF(AND(SUM($D$4:D31)-SUM($E$4:E30)&gt;=$K$2,WEEKDAY(Table4[[#This Row],[Date]],2)=5),SUM($D$4:D31)-SUM($F$4:F30),"")</f>
        <v/>
      </c>
      <c r="F31" s="11" t="str">
        <f t="shared" ca="1" si="4"/>
        <v/>
      </c>
      <c r="G31" s="14"/>
      <c r="H31" s="11">
        <f t="shared" ca="1" si="7"/>
        <v>3010.6000000000017</v>
      </c>
      <c r="I31" s="40"/>
      <c r="J31" s="13">
        <f t="shared" ca="1" si="5"/>
        <v>141.55000000000001</v>
      </c>
      <c r="K31" s="13">
        <f ca="1">Table4[[#This Row],[Weekly Cashout (-Fees)]]*4</f>
        <v>566.20000000000005</v>
      </c>
    </row>
    <row r="32" spans="1:11" ht="15.75" customHeight="1" x14ac:dyDescent="0.25">
      <c r="A32" s="9">
        <f t="shared" ca="1" si="2"/>
        <v>45097</v>
      </c>
      <c r="B32" s="10">
        <f t="shared" si="0"/>
        <v>29</v>
      </c>
      <c r="C32" s="11">
        <f t="shared" ca="1" si="6"/>
        <v>2980</v>
      </c>
      <c r="D32" s="11">
        <f ca="1">IF(WEEKDAY(Table4[[#This Row],[Date]],2)&lt;=5,C32*$I$4,"")</f>
        <v>29.8</v>
      </c>
      <c r="E32" s="11" t="str">
        <f ca="1">IF(AND(SUM($D$4:D32)-SUM($E$4:E31)&gt;=$K$2,WEEKDAY(Table4[[#This Row],[Date]],2)=5),SUM($D$4:D32)-SUM($F$4:F31),"")</f>
        <v/>
      </c>
      <c r="F32" s="11" t="str">
        <f t="shared" ca="1" si="4"/>
        <v/>
      </c>
      <c r="G32" s="14"/>
      <c r="H32" s="11">
        <f t="shared" ca="1" si="7"/>
        <v>3040.4000000000019</v>
      </c>
      <c r="I32" s="40"/>
      <c r="J32" s="13">
        <f t="shared" ca="1" si="5"/>
        <v>141.55000000000001</v>
      </c>
      <c r="K32" s="13">
        <f ca="1">Table4[[#This Row],[Weekly Cashout (-Fees)]]*4</f>
        <v>566.20000000000005</v>
      </c>
    </row>
    <row r="33" spans="1:11" ht="15.75" customHeight="1" x14ac:dyDescent="0.25">
      <c r="A33" s="9">
        <f t="shared" ca="1" si="2"/>
        <v>45098</v>
      </c>
      <c r="B33" s="10">
        <f t="shared" si="0"/>
        <v>30</v>
      </c>
      <c r="C33" s="11">
        <f t="shared" ca="1" si="6"/>
        <v>2980</v>
      </c>
      <c r="D33" s="11">
        <f ca="1">IF(WEEKDAY(Table4[[#This Row],[Date]],2)&lt;=5,C33*$I$4,"")</f>
        <v>29.8</v>
      </c>
      <c r="E33" s="11" t="str">
        <f ca="1">IF(AND(SUM($D$4:D33)-SUM($E$4:E32)&gt;=$K$2,WEEKDAY(Table4[[#This Row],[Date]],2)=5),SUM($D$4:D33)-SUM($F$4:F32),"")</f>
        <v/>
      </c>
      <c r="F33" s="11" t="str">
        <f t="shared" ca="1" si="4"/>
        <v/>
      </c>
      <c r="G33" s="14"/>
      <c r="H33" s="11">
        <f t="shared" ca="1" si="7"/>
        <v>3070.2000000000021</v>
      </c>
      <c r="I33" s="40"/>
      <c r="J33" s="13">
        <f t="shared" ca="1" si="5"/>
        <v>141.55000000000001</v>
      </c>
      <c r="K33" s="13">
        <f ca="1">Table4[[#This Row],[Weekly Cashout (-Fees)]]*4</f>
        <v>566.20000000000005</v>
      </c>
    </row>
    <row r="34" spans="1:11" ht="15.75" customHeight="1" x14ac:dyDescent="0.25">
      <c r="A34" s="9">
        <f t="shared" ca="1" si="2"/>
        <v>45099</v>
      </c>
      <c r="B34" s="10">
        <f t="shared" si="0"/>
        <v>31</v>
      </c>
      <c r="C34" s="11">
        <f t="shared" ca="1" si="6"/>
        <v>2980</v>
      </c>
      <c r="D34" s="11">
        <f ca="1">IF(WEEKDAY(Table4[[#This Row],[Date]],2)&lt;=5,C34*$I$4,"")</f>
        <v>29.8</v>
      </c>
      <c r="E34" s="11" t="str">
        <f ca="1">IF(AND(SUM($D$4:D34)-SUM($E$4:E33)&gt;=$K$2,WEEKDAY(Table4[[#This Row],[Date]],2)=5),SUM($D$4:D34)-SUM($F$4:F33),"")</f>
        <v/>
      </c>
      <c r="F34" s="11" t="str">
        <f t="shared" ca="1" si="4"/>
        <v/>
      </c>
      <c r="G34" s="14"/>
      <c r="H34" s="11">
        <f t="shared" ca="1" si="7"/>
        <v>3100.0000000000023</v>
      </c>
      <c r="I34" s="40"/>
      <c r="J34" s="13">
        <f t="shared" ca="1" si="5"/>
        <v>141.55000000000001</v>
      </c>
      <c r="K34" s="13">
        <f ca="1">Table4[[#This Row],[Weekly Cashout (-Fees)]]*4</f>
        <v>566.20000000000005</v>
      </c>
    </row>
    <row r="35" spans="1:11" ht="15.75" customHeight="1" x14ac:dyDescent="0.25">
      <c r="A35" s="9">
        <f t="shared" ca="1" si="2"/>
        <v>45100</v>
      </c>
      <c r="B35" s="10">
        <f t="shared" si="0"/>
        <v>32</v>
      </c>
      <c r="C35" s="11">
        <f t="shared" ca="1" si="6"/>
        <v>2980</v>
      </c>
      <c r="D35" s="11">
        <f ca="1">IF(WEEKDAY(Table4[[#This Row],[Date]],2)&lt;=5,C35*$I$4,"")</f>
        <v>29.8</v>
      </c>
      <c r="E35" s="11">
        <f ca="1">IF(AND(SUM($D$4:D35)-SUM($E$4:E34)&gt;=$K$2,WEEKDAY(Table4[[#This Row],[Date]],2)=5),SUM($D$4:D35)-SUM($F$4:F34),"")</f>
        <v>149.79999999999984</v>
      </c>
      <c r="F35" s="11">
        <f t="shared" ca="1" si="4"/>
        <v>149</v>
      </c>
      <c r="G35" s="14"/>
      <c r="H35" s="11">
        <f t="shared" ca="1" si="7"/>
        <v>3129.8000000000025</v>
      </c>
      <c r="I35" s="40"/>
      <c r="J35" s="13">
        <f t="shared" ca="1" si="5"/>
        <v>141.55000000000001</v>
      </c>
      <c r="K35" s="13">
        <f ca="1">Table4[[#This Row],[Weekly Cashout (-Fees)]]*4</f>
        <v>566.20000000000005</v>
      </c>
    </row>
    <row r="36" spans="1:11" ht="15.75" customHeight="1" x14ac:dyDescent="0.25">
      <c r="A36" s="9">
        <f t="shared" ca="1" si="2"/>
        <v>45101</v>
      </c>
      <c r="B36" s="10">
        <f t="shared" si="0"/>
        <v>33</v>
      </c>
      <c r="C36" s="11">
        <f t="shared" ca="1" si="6"/>
        <v>3129</v>
      </c>
      <c r="D36" s="11" t="str">
        <f ca="1">IF(WEEKDAY(Table4[[#This Row],[Date]],2)&lt;=5,C36*$I$4,"")</f>
        <v/>
      </c>
      <c r="E36" s="11" t="str">
        <f ca="1">IF(AND(SUM($D$4:D36)-SUM($E$4:E35)&gt;=$K$2,WEEKDAY(Table4[[#This Row],[Date]],2)=5),SUM($D$4:D36)-SUM($F$4:F35),"")</f>
        <v/>
      </c>
      <c r="F36" s="11" t="str">
        <f t="shared" ca="1" si="4"/>
        <v/>
      </c>
      <c r="G36" s="14"/>
      <c r="H36" s="11">
        <f t="shared" ca="1" si="7"/>
        <v>3129.8000000000025</v>
      </c>
      <c r="I36" s="40"/>
      <c r="J36" s="13">
        <f t="shared" ca="1" si="5"/>
        <v>141.55000000000001</v>
      </c>
      <c r="K36" s="13">
        <f ca="1">Table4[[#This Row],[Weekly Cashout (-Fees)]]*4</f>
        <v>566.20000000000005</v>
      </c>
    </row>
    <row r="37" spans="1:11" ht="15.75" customHeight="1" x14ac:dyDescent="0.25">
      <c r="A37" s="9">
        <f t="shared" ca="1" si="2"/>
        <v>45102</v>
      </c>
      <c r="B37" s="10">
        <f t="shared" si="0"/>
        <v>34</v>
      </c>
      <c r="C37" s="11">
        <f t="shared" ca="1" si="6"/>
        <v>3129</v>
      </c>
      <c r="D37" s="11" t="str">
        <f ca="1">IF(WEEKDAY(Table4[[#This Row],[Date]],2)&lt;=5,C37*$I$4,"")</f>
        <v/>
      </c>
      <c r="E37" s="11" t="str">
        <f ca="1">IF(AND(SUM($D$4:D37)-SUM($E$4:E36)&gt;=$K$2,WEEKDAY(Table4[[#This Row],[Date]],2)=5),SUM($D$4:D37)-SUM($F$4:F36),"")</f>
        <v/>
      </c>
      <c r="F37" s="11" t="str">
        <f t="shared" ca="1" si="4"/>
        <v/>
      </c>
      <c r="G37" s="14"/>
      <c r="H37" s="11">
        <f t="shared" ca="1" si="7"/>
        <v>3129.8000000000025</v>
      </c>
      <c r="I37" s="40"/>
      <c r="J37" s="13">
        <f t="shared" ca="1" si="5"/>
        <v>141.55000000000001</v>
      </c>
      <c r="K37" s="13">
        <f ca="1">Table4[[#This Row],[Weekly Cashout (-Fees)]]*4</f>
        <v>566.20000000000005</v>
      </c>
    </row>
    <row r="38" spans="1:11" ht="15.75" customHeight="1" x14ac:dyDescent="0.25">
      <c r="A38" s="9">
        <f t="shared" ca="1" si="2"/>
        <v>45103</v>
      </c>
      <c r="B38" s="10">
        <f t="shared" si="0"/>
        <v>35</v>
      </c>
      <c r="C38" s="11">
        <f t="shared" ca="1" si="6"/>
        <v>3129</v>
      </c>
      <c r="D38" s="11">
        <f ca="1">IF(WEEKDAY(Table4[[#This Row],[Date]],2)&lt;=5,C38*$I$4,"")</f>
        <v>31.29</v>
      </c>
      <c r="E38" s="11" t="str">
        <f ca="1">IF(AND(SUM($D$4:D38)-SUM($E$4:E37)&gt;=$K$2,WEEKDAY(Table4[[#This Row],[Date]],2)=5),SUM($D$4:D38)-SUM($F$4:F37),"")</f>
        <v/>
      </c>
      <c r="F38" s="11" t="str">
        <f t="shared" ca="1" si="4"/>
        <v/>
      </c>
      <c r="G38" s="14"/>
      <c r="H38" s="11">
        <f t="shared" ca="1" si="7"/>
        <v>3161.0900000000024</v>
      </c>
      <c r="I38" s="40"/>
      <c r="J38" s="13">
        <f t="shared" ca="1" si="5"/>
        <v>148.6275</v>
      </c>
      <c r="K38" s="13">
        <f ca="1">Table4[[#This Row],[Weekly Cashout (-Fees)]]*4</f>
        <v>594.51</v>
      </c>
    </row>
    <row r="39" spans="1:11" ht="15.75" customHeight="1" x14ac:dyDescent="0.25">
      <c r="A39" s="9">
        <f t="shared" ca="1" si="2"/>
        <v>45104</v>
      </c>
      <c r="B39" s="10">
        <f t="shared" si="0"/>
        <v>36</v>
      </c>
      <c r="C39" s="11">
        <f t="shared" ca="1" si="6"/>
        <v>3129</v>
      </c>
      <c r="D39" s="11">
        <f ca="1">IF(WEEKDAY(Table4[[#This Row],[Date]],2)&lt;=5,C39*$I$4,"")</f>
        <v>31.29</v>
      </c>
      <c r="E39" s="11" t="str">
        <f ca="1">IF(AND(SUM($D$4:D39)-SUM($E$4:E38)&gt;=$K$2,WEEKDAY(Table4[[#This Row],[Date]],2)=5),SUM($D$4:D39)-SUM($F$4:F38),"")</f>
        <v/>
      </c>
      <c r="F39" s="11" t="str">
        <f t="shared" ca="1" si="4"/>
        <v/>
      </c>
      <c r="G39" s="14"/>
      <c r="H39" s="11">
        <f t="shared" ca="1" si="7"/>
        <v>3192.3800000000024</v>
      </c>
      <c r="I39" s="40"/>
      <c r="J39" s="13">
        <f t="shared" ca="1" si="5"/>
        <v>148.6275</v>
      </c>
      <c r="K39" s="13">
        <f ca="1">Table4[[#This Row],[Weekly Cashout (-Fees)]]*4</f>
        <v>594.51</v>
      </c>
    </row>
    <row r="40" spans="1:11" ht="15.75" customHeight="1" x14ac:dyDescent="0.25">
      <c r="A40" s="9">
        <f t="shared" ca="1" si="2"/>
        <v>45105</v>
      </c>
      <c r="B40" s="10">
        <f t="shared" si="0"/>
        <v>37</v>
      </c>
      <c r="C40" s="11">
        <f t="shared" ca="1" si="6"/>
        <v>3129</v>
      </c>
      <c r="D40" s="11">
        <f ca="1">IF(WEEKDAY(Table4[[#This Row],[Date]],2)&lt;=5,C40*$I$4,"")</f>
        <v>31.29</v>
      </c>
      <c r="E40" s="11" t="str">
        <f ca="1">IF(AND(SUM($D$4:D40)-SUM($E$4:E39)&gt;=$K$2,WEEKDAY(Table4[[#This Row],[Date]],2)=5),SUM($D$4:D40)-SUM($F$4:F39),"")</f>
        <v/>
      </c>
      <c r="F40" s="11" t="str">
        <f t="shared" ca="1" si="4"/>
        <v/>
      </c>
      <c r="G40" s="14"/>
      <c r="H40" s="11">
        <f t="shared" ca="1" si="7"/>
        <v>3223.6700000000023</v>
      </c>
      <c r="I40" s="40"/>
      <c r="J40" s="13">
        <f t="shared" ca="1" si="5"/>
        <v>148.6275</v>
      </c>
      <c r="K40" s="13">
        <f ca="1">Table4[[#This Row],[Weekly Cashout (-Fees)]]*4</f>
        <v>594.51</v>
      </c>
    </row>
    <row r="41" spans="1:11" ht="15.75" customHeight="1" x14ac:dyDescent="0.25">
      <c r="A41" s="9">
        <f t="shared" ca="1" si="2"/>
        <v>45106</v>
      </c>
      <c r="B41" s="10">
        <f t="shared" si="0"/>
        <v>38</v>
      </c>
      <c r="C41" s="11">
        <f t="shared" ca="1" si="6"/>
        <v>3129</v>
      </c>
      <c r="D41" s="11">
        <f ca="1">IF(WEEKDAY(Table4[[#This Row],[Date]],2)&lt;=5,C41*$I$4,"")</f>
        <v>31.29</v>
      </c>
      <c r="E41" s="11" t="str">
        <f ca="1">IF(AND(SUM($D$4:D41)-SUM($E$4:E40)&gt;=$K$2,WEEKDAY(Table4[[#This Row],[Date]],2)=5),SUM($D$4:D41)-SUM($F$4:F40),"")</f>
        <v/>
      </c>
      <c r="F41" s="11" t="str">
        <f t="shared" ca="1" si="4"/>
        <v/>
      </c>
      <c r="G41" s="14"/>
      <c r="H41" s="11">
        <f t="shared" ca="1" si="7"/>
        <v>3254.9600000000023</v>
      </c>
      <c r="I41" s="40"/>
      <c r="J41" s="13">
        <f t="shared" ca="1" si="5"/>
        <v>148.6275</v>
      </c>
      <c r="K41" s="13">
        <f ca="1">Table4[[#This Row],[Weekly Cashout (-Fees)]]*4</f>
        <v>594.51</v>
      </c>
    </row>
    <row r="42" spans="1:11" ht="15.75" customHeight="1" x14ac:dyDescent="0.25">
      <c r="A42" s="9">
        <f t="shared" ca="1" si="2"/>
        <v>45107</v>
      </c>
      <c r="B42" s="10">
        <f t="shared" si="0"/>
        <v>39</v>
      </c>
      <c r="C42" s="11">
        <f t="shared" ca="1" si="6"/>
        <v>3129</v>
      </c>
      <c r="D42" s="11">
        <f ca="1">IF(WEEKDAY(Table4[[#This Row],[Date]],2)&lt;=5,C42*$I$4,"")</f>
        <v>31.29</v>
      </c>
      <c r="E42" s="11">
        <f ca="1">IF(AND(SUM($D$4:D42)-SUM($E$4:E41)&gt;=$K$2,WEEKDAY(Table4[[#This Row],[Date]],2)=5),SUM($D$4:D42)-SUM($F$4:F41),"")</f>
        <v>157.24999999999966</v>
      </c>
      <c r="F42" s="11">
        <f t="shared" ca="1" si="4"/>
        <v>157</v>
      </c>
      <c r="G42" s="14"/>
      <c r="H42" s="11">
        <f t="shared" ca="1" si="7"/>
        <v>3286.2500000000023</v>
      </c>
      <c r="I42" s="40"/>
      <c r="J42" s="13">
        <f t="shared" ca="1" si="5"/>
        <v>148.6275</v>
      </c>
      <c r="K42" s="13">
        <f ca="1">Table4[[#This Row],[Weekly Cashout (-Fees)]]*4</f>
        <v>594.51</v>
      </c>
    </row>
    <row r="43" spans="1:11" ht="15.75" customHeight="1" x14ac:dyDescent="0.25">
      <c r="A43" s="9">
        <f t="shared" ca="1" si="2"/>
        <v>45108</v>
      </c>
      <c r="B43" s="10">
        <f t="shared" si="0"/>
        <v>40</v>
      </c>
      <c r="C43" s="11">
        <f t="shared" ca="1" si="6"/>
        <v>3286</v>
      </c>
      <c r="D43" s="11" t="str">
        <f ca="1">IF(WEEKDAY(Table4[[#This Row],[Date]],2)&lt;=5,C43*$I$4,"")</f>
        <v/>
      </c>
      <c r="E43" s="11" t="str">
        <f ca="1">IF(AND(SUM($D$4:D43)-SUM($E$4:E42)&gt;=$K$2,WEEKDAY(Table4[[#This Row],[Date]],2)=5),SUM($D$4:D43)-SUM($F$4:F42),"")</f>
        <v/>
      </c>
      <c r="F43" s="11" t="str">
        <f t="shared" ca="1" si="4"/>
        <v/>
      </c>
      <c r="G43" s="14"/>
      <c r="H43" s="11">
        <f t="shared" ca="1" si="7"/>
        <v>3286.2500000000023</v>
      </c>
      <c r="I43" s="40"/>
      <c r="J43" s="13">
        <f t="shared" ca="1" si="5"/>
        <v>148.6275</v>
      </c>
      <c r="K43" s="13">
        <f ca="1">Table4[[#This Row],[Weekly Cashout (-Fees)]]*4</f>
        <v>594.51</v>
      </c>
    </row>
    <row r="44" spans="1:11" ht="15.75" customHeight="1" x14ac:dyDescent="0.25">
      <c r="A44" s="9">
        <f t="shared" ca="1" si="2"/>
        <v>45109</v>
      </c>
      <c r="B44" s="10">
        <f t="shared" si="0"/>
        <v>41</v>
      </c>
      <c r="C44" s="11">
        <f t="shared" ca="1" si="6"/>
        <v>3286</v>
      </c>
      <c r="D44" s="11" t="str">
        <f ca="1">IF(WEEKDAY(Table4[[#This Row],[Date]],2)&lt;=5,C44*$I$4,"")</f>
        <v/>
      </c>
      <c r="E44" s="11" t="str">
        <f ca="1">IF(AND(SUM($D$4:D44)-SUM($E$4:E43)&gt;=$K$2,WEEKDAY(Table4[[#This Row],[Date]],2)=5),SUM($D$4:D44)-SUM($F$4:F43),"")</f>
        <v/>
      </c>
      <c r="F44" s="11" t="str">
        <f t="shared" ca="1" si="4"/>
        <v/>
      </c>
      <c r="G44" s="14"/>
      <c r="H44" s="11">
        <f t="shared" ca="1" si="7"/>
        <v>3286.2500000000023</v>
      </c>
      <c r="I44" s="40"/>
      <c r="J44" s="13">
        <f t="shared" ca="1" si="5"/>
        <v>148.6275</v>
      </c>
      <c r="K44" s="13">
        <f ca="1">Table4[[#This Row],[Weekly Cashout (-Fees)]]*4</f>
        <v>594.51</v>
      </c>
    </row>
    <row r="45" spans="1:11" ht="15.75" customHeight="1" x14ac:dyDescent="0.25">
      <c r="A45" s="9">
        <f t="shared" ca="1" si="2"/>
        <v>45110</v>
      </c>
      <c r="B45" s="10">
        <f t="shared" si="0"/>
        <v>42</v>
      </c>
      <c r="C45" s="11">
        <f t="shared" ca="1" si="6"/>
        <v>3286</v>
      </c>
      <c r="D45" s="11">
        <f ca="1">IF(WEEKDAY(Table4[[#This Row],[Date]],2)&lt;=5,C45*$I$4,"")</f>
        <v>32.86</v>
      </c>
      <c r="E45" s="11" t="str">
        <f ca="1">IF(AND(SUM($D$4:D45)-SUM($E$4:E44)&gt;=$K$2,WEEKDAY(Table4[[#This Row],[Date]],2)=5),SUM($D$4:D45)-SUM($F$4:F44),"")</f>
        <v/>
      </c>
      <c r="F45" s="11" t="str">
        <f t="shared" ca="1" si="4"/>
        <v/>
      </c>
      <c r="G45" s="14"/>
      <c r="H45" s="11">
        <f t="shared" ca="1" si="7"/>
        <v>3319.1100000000024</v>
      </c>
      <c r="I45" s="40"/>
      <c r="J45" s="13">
        <f t="shared" ca="1" si="5"/>
        <v>156.08500000000001</v>
      </c>
      <c r="K45" s="13">
        <f ca="1">Table4[[#This Row],[Weekly Cashout (-Fees)]]*4</f>
        <v>624.34</v>
      </c>
    </row>
    <row r="46" spans="1:11" ht="15.75" customHeight="1" x14ac:dyDescent="0.25">
      <c r="A46" s="9">
        <f t="shared" ca="1" si="2"/>
        <v>45111</v>
      </c>
      <c r="B46" s="10">
        <f t="shared" si="0"/>
        <v>43</v>
      </c>
      <c r="C46" s="11">
        <f t="shared" ca="1" si="6"/>
        <v>3286</v>
      </c>
      <c r="D46" s="11">
        <f ca="1">IF(WEEKDAY(Table4[[#This Row],[Date]],2)&lt;=5,C46*$I$4,"")</f>
        <v>32.86</v>
      </c>
      <c r="E46" s="11" t="str">
        <f ca="1">IF(AND(SUM($D$4:D46)-SUM($E$4:E45)&gt;=$K$2,WEEKDAY(Table4[[#This Row],[Date]],2)=5),SUM($D$4:D46)-SUM($F$4:F45),"")</f>
        <v/>
      </c>
      <c r="F46" s="11" t="str">
        <f t="shared" ca="1" si="4"/>
        <v/>
      </c>
      <c r="G46" s="14"/>
      <c r="H46" s="11">
        <f t="shared" ca="1" si="7"/>
        <v>3351.9700000000025</v>
      </c>
      <c r="I46" s="40"/>
      <c r="J46" s="13">
        <f t="shared" ca="1" si="5"/>
        <v>156.08500000000001</v>
      </c>
      <c r="K46" s="13">
        <f ca="1">Table4[[#This Row],[Weekly Cashout (-Fees)]]*4</f>
        <v>624.34</v>
      </c>
    </row>
    <row r="47" spans="1:11" ht="15.75" customHeight="1" x14ac:dyDescent="0.25">
      <c r="A47" s="9">
        <f t="shared" ca="1" si="2"/>
        <v>45112</v>
      </c>
      <c r="B47" s="10">
        <f t="shared" si="0"/>
        <v>44</v>
      </c>
      <c r="C47" s="11">
        <f t="shared" ca="1" si="6"/>
        <v>3286</v>
      </c>
      <c r="D47" s="11">
        <f ca="1">IF(WEEKDAY(Table4[[#This Row],[Date]],2)&lt;=5,C47*$I$4,"")</f>
        <v>32.86</v>
      </c>
      <c r="E47" s="11" t="str">
        <f ca="1">IF(AND(SUM($D$4:D47)-SUM($E$4:E46)&gt;=$K$2,WEEKDAY(Table4[[#This Row],[Date]],2)=5),SUM($D$4:D47)-SUM($F$4:F46),"")</f>
        <v/>
      </c>
      <c r="F47" s="11" t="str">
        <f t="shared" ca="1" si="4"/>
        <v/>
      </c>
      <c r="G47" s="14"/>
      <c r="H47" s="11">
        <f t="shared" ca="1" si="7"/>
        <v>3384.8300000000027</v>
      </c>
      <c r="I47" s="40"/>
      <c r="J47" s="13">
        <f t="shared" ca="1" si="5"/>
        <v>156.08500000000001</v>
      </c>
      <c r="K47" s="13">
        <f ca="1">Table4[[#This Row],[Weekly Cashout (-Fees)]]*4</f>
        <v>624.34</v>
      </c>
    </row>
    <row r="48" spans="1:11" ht="15.75" customHeight="1" x14ac:dyDescent="0.25">
      <c r="A48" s="9">
        <f t="shared" ca="1" si="2"/>
        <v>45113</v>
      </c>
      <c r="B48" s="10">
        <f t="shared" si="0"/>
        <v>45</v>
      </c>
      <c r="C48" s="11">
        <f t="shared" ca="1" si="6"/>
        <v>3286</v>
      </c>
      <c r="D48" s="11">
        <f ca="1">IF(WEEKDAY(Table4[[#This Row],[Date]],2)&lt;=5,C48*$I$4,"")</f>
        <v>32.86</v>
      </c>
      <c r="E48" s="11" t="str">
        <f ca="1">IF(AND(SUM($D$4:D48)-SUM($E$4:E47)&gt;=$K$2,WEEKDAY(Table4[[#This Row],[Date]],2)=5),SUM($D$4:D48)-SUM($F$4:F47),"")</f>
        <v/>
      </c>
      <c r="F48" s="11" t="str">
        <f t="shared" ca="1" si="4"/>
        <v/>
      </c>
      <c r="G48" s="14"/>
      <c r="H48" s="11">
        <f t="shared" ca="1" si="7"/>
        <v>3417.6900000000028</v>
      </c>
      <c r="I48" s="40"/>
      <c r="J48" s="13">
        <f t="shared" ca="1" si="5"/>
        <v>156.08500000000001</v>
      </c>
      <c r="K48" s="13">
        <f ca="1">Table4[[#This Row],[Weekly Cashout (-Fees)]]*4</f>
        <v>624.34</v>
      </c>
    </row>
    <row r="49" spans="1:11" ht="15.75" customHeight="1" x14ac:dyDescent="0.25">
      <c r="A49" s="9">
        <f t="shared" ca="1" si="2"/>
        <v>45114</v>
      </c>
      <c r="B49" s="10">
        <f t="shared" si="0"/>
        <v>46</v>
      </c>
      <c r="C49" s="11">
        <f t="shared" ca="1" si="6"/>
        <v>3286</v>
      </c>
      <c r="D49" s="11">
        <f ca="1">IF(WEEKDAY(Table4[[#This Row],[Date]],2)&lt;=5,C49*$I$4,"")</f>
        <v>32.86</v>
      </c>
      <c r="E49" s="11">
        <f ca="1">IF(AND(SUM($D$4:D49)-SUM($E$4:E48)&gt;=$K$2,WEEKDAY(Table4[[#This Row],[Date]],2)=5),SUM($D$4:D49)-SUM($F$4:F48),"")</f>
        <v>164.54999999999973</v>
      </c>
      <c r="F49" s="11">
        <f t="shared" ca="1" si="4"/>
        <v>164</v>
      </c>
      <c r="G49" s="14"/>
      <c r="H49" s="11">
        <f t="shared" ca="1" si="7"/>
        <v>3450.5500000000029</v>
      </c>
      <c r="I49" s="40"/>
      <c r="J49" s="13">
        <f t="shared" ca="1" si="5"/>
        <v>156.08500000000001</v>
      </c>
      <c r="K49" s="13">
        <f ca="1">Table4[[#This Row],[Weekly Cashout (-Fees)]]*4</f>
        <v>624.34</v>
      </c>
    </row>
    <row r="50" spans="1:11" ht="15.75" customHeight="1" x14ac:dyDescent="0.25">
      <c r="A50" s="9">
        <f t="shared" ca="1" si="2"/>
        <v>45115</v>
      </c>
      <c r="B50" s="10">
        <f t="shared" si="0"/>
        <v>47</v>
      </c>
      <c r="C50" s="11">
        <f t="shared" ca="1" si="6"/>
        <v>3450</v>
      </c>
      <c r="D50" s="11" t="str">
        <f ca="1">IF(WEEKDAY(Table4[[#This Row],[Date]],2)&lt;=5,C50*$I$4,"")</f>
        <v/>
      </c>
      <c r="E50" s="11" t="str">
        <f ca="1">IF(AND(SUM($D$4:D50)-SUM($E$4:E49)&gt;=$K$2,WEEKDAY(Table4[[#This Row],[Date]],2)=5),SUM($D$4:D50)-SUM($F$4:F49),"")</f>
        <v/>
      </c>
      <c r="F50" s="11" t="str">
        <f t="shared" ca="1" si="4"/>
        <v/>
      </c>
      <c r="G50" s="14"/>
      <c r="H50" s="11">
        <f t="shared" ca="1" si="7"/>
        <v>3450.5500000000029</v>
      </c>
      <c r="I50" s="40"/>
      <c r="J50" s="13">
        <f t="shared" ca="1" si="5"/>
        <v>156.08500000000001</v>
      </c>
      <c r="K50" s="13">
        <f ca="1">Table4[[#This Row],[Weekly Cashout (-Fees)]]*4</f>
        <v>624.34</v>
      </c>
    </row>
    <row r="51" spans="1:11" ht="15.75" customHeight="1" x14ac:dyDescent="0.25">
      <c r="A51" s="9">
        <f t="shared" ca="1" si="2"/>
        <v>45116</v>
      </c>
      <c r="B51" s="10">
        <f t="shared" si="0"/>
        <v>48</v>
      </c>
      <c r="C51" s="11">
        <f t="shared" ca="1" si="6"/>
        <v>3450</v>
      </c>
      <c r="D51" s="11" t="str">
        <f ca="1">IF(WEEKDAY(Table4[[#This Row],[Date]],2)&lt;=5,C51*$I$4,"")</f>
        <v/>
      </c>
      <c r="E51" s="11" t="str">
        <f ca="1">IF(AND(SUM($D$4:D51)-SUM($E$4:E50)&gt;=$K$2,WEEKDAY(Table4[[#This Row],[Date]],2)=5),SUM($D$4:D51)-SUM($F$4:F50),"")</f>
        <v/>
      </c>
      <c r="F51" s="11" t="str">
        <f t="shared" ca="1" si="4"/>
        <v/>
      </c>
      <c r="G51" s="14"/>
      <c r="H51" s="11">
        <f t="shared" ca="1" si="7"/>
        <v>3450.5500000000029</v>
      </c>
      <c r="I51" s="40"/>
      <c r="J51" s="13">
        <f t="shared" ca="1" si="5"/>
        <v>156.08500000000001</v>
      </c>
      <c r="K51" s="13">
        <f ca="1">Table4[[#This Row],[Weekly Cashout (-Fees)]]*4</f>
        <v>624.34</v>
      </c>
    </row>
    <row r="52" spans="1:11" ht="15.75" customHeight="1" x14ac:dyDescent="0.25">
      <c r="A52" s="9">
        <f t="shared" ca="1" si="2"/>
        <v>45117</v>
      </c>
      <c r="B52" s="10">
        <f t="shared" si="0"/>
        <v>49</v>
      </c>
      <c r="C52" s="11">
        <f t="shared" ca="1" si="6"/>
        <v>3450</v>
      </c>
      <c r="D52" s="11">
        <f ca="1">IF(WEEKDAY(Table4[[#This Row],[Date]],2)&lt;=5,C52*$I$4,"")</f>
        <v>34.5</v>
      </c>
      <c r="E52" s="11" t="str">
        <f ca="1">IF(AND(SUM($D$4:D52)-SUM($E$4:E51)&gt;=$K$2,WEEKDAY(Table4[[#This Row],[Date]],2)=5),SUM($D$4:D52)-SUM($F$4:F51),"")</f>
        <v/>
      </c>
      <c r="F52" s="11" t="str">
        <f t="shared" ca="1" si="4"/>
        <v/>
      </c>
      <c r="G52" s="14"/>
      <c r="H52" s="11">
        <f t="shared" ca="1" si="7"/>
        <v>3485.0500000000029</v>
      </c>
      <c r="I52" s="40"/>
      <c r="J52" s="13">
        <f t="shared" ca="1" si="5"/>
        <v>163.875</v>
      </c>
      <c r="K52" s="13">
        <f ca="1">Table4[[#This Row],[Weekly Cashout (-Fees)]]*4</f>
        <v>655.5</v>
      </c>
    </row>
    <row r="53" spans="1:11" ht="15.75" customHeight="1" x14ac:dyDescent="0.25">
      <c r="A53" s="9">
        <f t="shared" ca="1" si="2"/>
        <v>45118</v>
      </c>
      <c r="B53" s="10">
        <f t="shared" si="0"/>
        <v>50</v>
      </c>
      <c r="C53" s="11">
        <f t="shared" ca="1" si="6"/>
        <v>3450</v>
      </c>
      <c r="D53" s="11">
        <f ca="1">IF(WEEKDAY(Table4[[#This Row],[Date]],2)&lt;=5,C53*$I$4,"")</f>
        <v>34.5</v>
      </c>
      <c r="E53" s="11" t="str">
        <f ca="1">IF(AND(SUM($D$4:D53)-SUM($E$4:E52)&gt;=$K$2,WEEKDAY(Table4[[#This Row],[Date]],2)=5),SUM($D$4:D53)-SUM($F$4:F52),"")</f>
        <v/>
      </c>
      <c r="F53" s="11" t="str">
        <f t="shared" ca="1" si="4"/>
        <v/>
      </c>
      <c r="G53" s="14"/>
      <c r="H53" s="11">
        <f t="shared" ca="1" si="7"/>
        <v>3519.5500000000029</v>
      </c>
      <c r="I53" s="40"/>
      <c r="J53" s="13">
        <f t="shared" ca="1" si="5"/>
        <v>163.875</v>
      </c>
      <c r="K53" s="13">
        <f ca="1">Table4[[#This Row],[Weekly Cashout (-Fees)]]*4</f>
        <v>655.5</v>
      </c>
    </row>
    <row r="54" spans="1:11" ht="15.75" customHeight="1" x14ac:dyDescent="0.25">
      <c r="A54" s="9">
        <f t="shared" ca="1" si="2"/>
        <v>45119</v>
      </c>
      <c r="B54" s="10">
        <f t="shared" si="0"/>
        <v>51</v>
      </c>
      <c r="C54" s="11">
        <f t="shared" ca="1" si="6"/>
        <v>3450</v>
      </c>
      <c r="D54" s="11">
        <f ca="1">IF(WEEKDAY(Table4[[#This Row],[Date]],2)&lt;=5,C54*$I$4,"")</f>
        <v>34.5</v>
      </c>
      <c r="E54" s="11" t="str">
        <f ca="1">IF(AND(SUM($D$4:D54)-SUM($E$4:E53)&gt;=$K$2,WEEKDAY(Table4[[#This Row],[Date]],2)=5),SUM($D$4:D54)-SUM($F$4:F53),"")</f>
        <v/>
      </c>
      <c r="F54" s="11" t="str">
        <f t="shared" ca="1" si="4"/>
        <v/>
      </c>
      <c r="G54" s="14"/>
      <c r="H54" s="11">
        <f t="shared" ca="1" si="7"/>
        <v>3554.0500000000029</v>
      </c>
      <c r="I54" s="40"/>
      <c r="J54" s="13">
        <f t="shared" ca="1" si="5"/>
        <v>163.875</v>
      </c>
      <c r="K54" s="13">
        <f ca="1">Table4[[#This Row],[Weekly Cashout (-Fees)]]*4</f>
        <v>655.5</v>
      </c>
    </row>
    <row r="55" spans="1:11" ht="15.75" customHeight="1" x14ac:dyDescent="0.25">
      <c r="A55" s="9">
        <f t="shared" ca="1" si="2"/>
        <v>45120</v>
      </c>
      <c r="B55" s="10">
        <f t="shared" si="0"/>
        <v>52</v>
      </c>
      <c r="C55" s="11">
        <f t="shared" ca="1" si="6"/>
        <v>3450</v>
      </c>
      <c r="D55" s="11">
        <f ca="1">IF(WEEKDAY(Table4[[#This Row],[Date]],2)&lt;=5,C55*$I$4,"")</f>
        <v>34.5</v>
      </c>
      <c r="E55" s="11" t="str">
        <f ca="1">IF(AND(SUM($D$4:D55)-SUM($E$4:E54)&gt;=$K$2,WEEKDAY(Table4[[#This Row],[Date]],2)=5),SUM($D$4:D55)-SUM($F$4:F54),"")</f>
        <v/>
      </c>
      <c r="F55" s="11" t="str">
        <f t="shared" ca="1" si="4"/>
        <v/>
      </c>
      <c r="G55" s="14"/>
      <c r="H55" s="11">
        <f t="shared" ca="1" si="7"/>
        <v>3588.5500000000029</v>
      </c>
      <c r="I55" s="40"/>
      <c r="J55" s="13">
        <f t="shared" ca="1" si="5"/>
        <v>163.875</v>
      </c>
      <c r="K55" s="13">
        <f ca="1">Table4[[#This Row],[Weekly Cashout (-Fees)]]*4</f>
        <v>655.5</v>
      </c>
    </row>
    <row r="56" spans="1:11" ht="15.75" customHeight="1" x14ac:dyDescent="0.25">
      <c r="A56" s="9">
        <f t="shared" ca="1" si="2"/>
        <v>45121</v>
      </c>
      <c r="B56" s="10">
        <f t="shared" si="0"/>
        <v>53</v>
      </c>
      <c r="C56" s="11">
        <f t="shared" ca="1" si="6"/>
        <v>3450</v>
      </c>
      <c r="D56" s="11">
        <f ca="1">IF(WEEKDAY(Table4[[#This Row],[Date]],2)&lt;=5,C56*$I$4,"")</f>
        <v>34.5</v>
      </c>
      <c r="E56" s="11">
        <f ca="1">IF(AND(SUM($D$4:D56)-SUM($E$4:E55)&gt;=$K$2,WEEKDAY(Table4[[#This Row],[Date]],2)=5),SUM($D$4:D56)-SUM($F$4:F55),"")</f>
        <v>173.04999999999973</v>
      </c>
      <c r="F56" s="11">
        <f t="shared" ca="1" si="4"/>
        <v>173</v>
      </c>
      <c r="G56" s="14"/>
      <c r="H56" s="11">
        <f t="shared" ca="1" si="7"/>
        <v>3623.0500000000029</v>
      </c>
      <c r="I56" s="40"/>
      <c r="J56" s="13">
        <f t="shared" ca="1" si="5"/>
        <v>163.875</v>
      </c>
      <c r="K56" s="13">
        <f ca="1">Table4[[#This Row],[Weekly Cashout (-Fees)]]*4</f>
        <v>655.5</v>
      </c>
    </row>
    <row r="57" spans="1:11" ht="15.75" customHeight="1" x14ac:dyDescent="0.25">
      <c r="A57" s="9">
        <f t="shared" ca="1" si="2"/>
        <v>45122</v>
      </c>
      <c r="B57" s="10">
        <f t="shared" si="0"/>
        <v>54</v>
      </c>
      <c r="C57" s="11">
        <f t="shared" ca="1" si="6"/>
        <v>3623</v>
      </c>
      <c r="D57" s="11" t="str">
        <f ca="1">IF(WEEKDAY(Table4[[#This Row],[Date]],2)&lt;=5,C57*$I$4,"")</f>
        <v/>
      </c>
      <c r="E57" s="11" t="str">
        <f ca="1">IF(AND(SUM($D$4:D57)-SUM($E$4:E56)&gt;=$K$2,WEEKDAY(Table4[[#This Row],[Date]],2)=5),SUM($D$4:D57)-SUM($F$4:F56),"")</f>
        <v/>
      </c>
      <c r="F57" s="11" t="str">
        <f t="shared" ca="1" si="4"/>
        <v/>
      </c>
      <c r="G57" s="14"/>
      <c r="H57" s="11">
        <f t="shared" ca="1" si="7"/>
        <v>3623.0500000000029</v>
      </c>
      <c r="I57" s="40"/>
      <c r="J57" s="13">
        <f t="shared" ca="1" si="5"/>
        <v>163.875</v>
      </c>
      <c r="K57" s="13">
        <f ca="1">Table4[[#This Row],[Weekly Cashout (-Fees)]]*4</f>
        <v>655.5</v>
      </c>
    </row>
    <row r="58" spans="1:11" ht="15.75" customHeight="1" x14ac:dyDescent="0.25">
      <c r="A58" s="9">
        <f t="shared" ca="1" si="2"/>
        <v>45123</v>
      </c>
      <c r="B58" s="10">
        <f t="shared" si="0"/>
        <v>55</v>
      </c>
      <c r="C58" s="11">
        <f t="shared" ca="1" si="6"/>
        <v>3623</v>
      </c>
      <c r="D58" s="11" t="str">
        <f ca="1">IF(WEEKDAY(Table4[[#This Row],[Date]],2)&lt;=5,C58*$I$4,"")</f>
        <v/>
      </c>
      <c r="E58" s="11" t="str">
        <f ca="1">IF(AND(SUM($D$4:D58)-SUM($E$4:E57)&gt;=$K$2,WEEKDAY(Table4[[#This Row],[Date]],2)=5),SUM($D$4:D58)-SUM($F$4:F57),"")</f>
        <v/>
      </c>
      <c r="F58" s="11" t="str">
        <f t="shared" ca="1" si="4"/>
        <v/>
      </c>
      <c r="G58" s="14"/>
      <c r="H58" s="11">
        <f t="shared" ca="1" si="7"/>
        <v>3623.0500000000029</v>
      </c>
      <c r="I58" s="40"/>
      <c r="J58" s="13">
        <f t="shared" ca="1" si="5"/>
        <v>163.875</v>
      </c>
      <c r="K58" s="13">
        <f ca="1">Table4[[#This Row],[Weekly Cashout (-Fees)]]*4</f>
        <v>655.5</v>
      </c>
    </row>
    <row r="59" spans="1:11" ht="15.75" customHeight="1" x14ac:dyDescent="0.25">
      <c r="A59" s="9">
        <f t="shared" ca="1" si="2"/>
        <v>45124</v>
      </c>
      <c r="B59" s="10">
        <f t="shared" si="0"/>
        <v>56</v>
      </c>
      <c r="C59" s="11">
        <f t="shared" ca="1" si="6"/>
        <v>3623</v>
      </c>
      <c r="D59" s="11">
        <f ca="1">IF(WEEKDAY(Table4[[#This Row],[Date]],2)&lt;=5,C59*$I$4,"")</f>
        <v>36.230000000000004</v>
      </c>
      <c r="E59" s="11" t="str">
        <f ca="1">IF(AND(SUM($D$4:D59)-SUM($E$4:E58)&gt;=$K$2,WEEKDAY(Table4[[#This Row],[Date]],2)=5),SUM($D$4:D59)-SUM($F$4:F58),"")</f>
        <v/>
      </c>
      <c r="F59" s="11" t="str">
        <f t="shared" ca="1" si="4"/>
        <v/>
      </c>
      <c r="G59" s="14"/>
      <c r="H59" s="11">
        <f t="shared" ca="1" si="7"/>
        <v>3659.2800000000029</v>
      </c>
      <c r="I59" s="40"/>
      <c r="J59" s="13">
        <f t="shared" ca="1" si="5"/>
        <v>172.09250000000003</v>
      </c>
      <c r="K59" s="13">
        <f ca="1">Table4[[#This Row],[Weekly Cashout (-Fees)]]*4</f>
        <v>688.37000000000012</v>
      </c>
    </row>
    <row r="60" spans="1:11" ht="15.75" customHeight="1" x14ac:dyDescent="0.25">
      <c r="A60" s="9">
        <f t="shared" ca="1" si="2"/>
        <v>45125</v>
      </c>
      <c r="B60" s="10">
        <f t="shared" si="0"/>
        <v>57</v>
      </c>
      <c r="C60" s="11">
        <f t="shared" ca="1" si="6"/>
        <v>3623</v>
      </c>
      <c r="D60" s="11">
        <f ca="1">IF(WEEKDAY(Table4[[#This Row],[Date]],2)&lt;=5,C60*$I$4,"")</f>
        <v>36.230000000000004</v>
      </c>
      <c r="E60" s="11" t="str">
        <f ca="1">IF(AND(SUM($D$4:D60)-SUM($E$4:E59)&gt;=$K$2,WEEKDAY(Table4[[#This Row],[Date]],2)=5),SUM($D$4:D60)-SUM($F$4:F59),"")</f>
        <v/>
      </c>
      <c r="F60" s="11" t="str">
        <f t="shared" ca="1" si="4"/>
        <v/>
      </c>
      <c r="G60" s="14"/>
      <c r="H60" s="11">
        <f t="shared" ca="1" si="7"/>
        <v>3695.5100000000029</v>
      </c>
      <c r="I60" s="40"/>
      <c r="J60" s="13">
        <f t="shared" ca="1" si="5"/>
        <v>172.09250000000003</v>
      </c>
      <c r="K60" s="13">
        <f ca="1">Table4[[#This Row],[Weekly Cashout (-Fees)]]*4</f>
        <v>688.37000000000012</v>
      </c>
    </row>
    <row r="61" spans="1:11" ht="15.75" customHeight="1" x14ac:dyDescent="0.25">
      <c r="A61" s="9">
        <f t="shared" ca="1" si="2"/>
        <v>45126</v>
      </c>
      <c r="B61" s="10">
        <f t="shared" si="0"/>
        <v>58</v>
      </c>
      <c r="C61" s="11">
        <f t="shared" ca="1" si="6"/>
        <v>3623</v>
      </c>
      <c r="D61" s="11">
        <f ca="1">IF(WEEKDAY(Table4[[#This Row],[Date]],2)&lt;=5,C61*$I$4,"")</f>
        <v>36.230000000000004</v>
      </c>
      <c r="E61" s="11" t="str">
        <f ca="1">IF(AND(SUM($D$4:D61)-SUM($E$4:E60)&gt;=$K$2,WEEKDAY(Table4[[#This Row],[Date]],2)=5),SUM($D$4:D61)-SUM($F$4:F60),"")</f>
        <v/>
      </c>
      <c r="F61" s="11" t="str">
        <f t="shared" ca="1" si="4"/>
        <v/>
      </c>
      <c r="G61" s="14"/>
      <c r="H61" s="11">
        <f t="shared" ca="1" si="7"/>
        <v>3731.740000000003</v>
      </c>
      <c r="I61" s="40"/>
      <c r="J61" s="13">
        <f t="shared" ca="1" si="5"/>
        <v>172.09250000000003</v>
      </c>
      <c r="K61" s="13">
        <f ca="1">Table4[[#This Row],[Weekly Cashout (-Fees)]]*4</f>
        <v>688.37000000000012</v>
      </c>
    </row>
    <row r="62" spans="1:11" ht="15.75" customHeight="1" x14ac:dyDescent="0.25">
      <c r="A62" s="9">
        <f t="shared" ca="1" si="2"/>
        <v>45127</v>
      </c>
      <c r="B62" s="10">
        <f t="shared" si="0"/>
        <v>59</v>
      </c>
      <c r="C62" s="11">
        <f t="shared" ca="1" si="6"/>
        <v>3623</v>
      </c>
      <c r="D62" s="11">
        <f ca="1">IF(WEEKDAY(Table4[[#This Row],[Date]],2)&lt;=5,C62*$I$4,"")</f>
        <v>36.230000000000004</v>
      </c>
      <c r="E62" s="11" t="str">
        <f ca="1">IF(AND(SUM($D$4:D62)-SUM($E$4:E61)&gt;=$K$2,WEEKDAY(Table4[[#This Row],[Date]],2)=5),SUM($D$4:D62)-SUM($F$4:F61),"")</f>
        <v/>
      </c>
      <c r="F62" s="11" t="str">
        <f t="shared" ca="1" si="4"/>
        <v/>
      </c>
      <c r="G62" s="14"/>
      <c r="H62" s="11">
        <f t="shared" ca="1" si="7"/>
        <v>3767.970000000003</v>
      </c>
      <c r="I62" s="40"/>
      <c r="J62" s="13">
        <f t="shared" ca="1" si="5"/>
        <v>172.09250000000003</v>
      </c>
      <c r="K62" s="13">
        <f ca="1">Table4[[#This Row],[Weekly Cashout (-Fees)]]*4</f>
        <v>688.37000000000012</v>
      </c>
    </row>
    <row r="63" spans="1:11" ht="15.75" customHeight="1" x14ac:dyDescent="0.25">
      <c r="A63" s="9">
        <f t="shared" ca="1" si="2"/>
        <v>45128</v>
      </c>
      <c r="B63" s="10">
        <f t="shared" si="0"/>
        <v>60</v>
      </c>
      <c r="C63" s="11">
        <f t="shared" ca="1" si="6"/>
        <v>3623</v>
      </c>
      <c r="D63" s="11">
        <f ca="1">IF(WEEKDAY(Table4[[#This Row],[Date]],2)&lt;=5,C63*$I$4,"")</f>
        <v>36.230000000000004</v>
      </c>
      <c r="E63" s="11">
        <f ca="1">IF(AND(SUM($D$4:D63)-SUM($E$4:E62)&gt;=$K$2,WEEKDAY(Table4[[#This Row],[Date]],2)=5),SUM($D$4:D63)-SUM($F$4:F62),"")</f>
        <v>181.19999999999982</v>
      </c>
      <c r="F63" s="11">
        <f t="shared" ca="1" si="4"/>
        <v>181</v>
      </c>
      <c r="G63" s="14"/>
      <c r="H63" s="11">
        <f t="shared" ca="1" si="7"/>
        <v>3804.200000000003</v>
      </c>
      <c r="I63" s="40"/>
      <c r="J63" s="13">
        <f t="shared" ca="1" si="5"/>
        <v>172.09250000000003</v>
      </c>
      <c r="K63" s="13">
        <f ca="1">Table4[[#This Row],[Weekly Cashout (-Fees)]]*4</f>
        <v>688.37000000000012</v>
      </c>
    </row>
    <row r="64" spans="1:11" ht="15.75" customHeight="1" x14ac:dyDescent="0.25">
      <c r="A64" s="9">
        <f t="shared" ca="1" si="2"/>
        <v>45129</v>
      </c>
      <c r="B64" s="10">
        <f t="shared" si="0"/>
        <v>61</v>
      </c>
      <c r="C64" s="11">
        <f t="shared" ca="1" si="6"/>
        <v>3804</v>
      </c>
      <c r="D64" s="11" t="str">
        <f ca="1">IF(WEEKDAY(Table4[[#This Row],[Date]],2)&lt;=5,C64*$I$4,"")</f>
        <v/>
      </c>
      <c r="E64" s="11" t="str">
        <f ca="1">IF(AND(SUM($D$4:D64)-SUM($E$4:E63)&gt;=$K$2,WEEKDAY(Table4[[#This Row],[Date]],2)=5),SUM($D$4:D64)-SUM($F$4:F63),"")</f>
        <v/>
      </c>
      <c r="F64" s="11" t="str">
        <f t="shared" ca="1" si="4"/>
        <v/>
      </c>
      <c r="G64" s="14"/>
      <c r="H64" s="11">
        <f t="shared" ca="1" si="7"/>
        <v>3804.200000000003</v>
      </c>
      <c r="I64" s="40"/>
      <c r="J64" s="13">
        <f t="shared" ca="1" si="5"/>
        <v>172.09250000000003</v>
      </c>
      <c r="K64" s="13">
        <f ca="1">Table4[[#This Row],[Weekly Cashout (-Fees)]]*4</f>
        <v>688.37000000000012</v>
      </c>
    </row>
    <row r="65" spans="1:11" ht="15.75" customHeight="1" x14ac:dyDescent="0.25">
      <c r="A65" s="9">
        <f t="shared" ca="1" si="2"/>
        <v>45130</v>
      </c>
      <c r="B65" s="10">
        <f t="shared" si="0"/>
        <v>62</v>
      </c>
      <c r="C65" s="11">
        <f t="shared" ca="1" si="6"/>
        <v>3804</v>
      </c>
      <c r="D65" s="11" t="str">
        <f ca="1">IF(WEEKDAY(Table4[[#This Row],[Date]],2)&lt;=5,C65*$I$4,"")</f>
        <v/>
      </c>
      <c r="E65" s="11" t="str">
        <f ca="1">IF(AND(SUM($D$4:D65)-SUM($E$4:E64)&gt;=$K$2,WEEKDAY(Table4[[#This Row],[Date]],2)=5),SUM($D$4:D65)-SUM($F$4:F64),"")</f>
        <v/>
      </c>
      <c r="F65" s="11" t="str">
        <f t="shared" ca="1" si="4"/>
        <v/>
      </c>
      <c r="G65" s="14"/>
      <c r="H65" s="11">
        <f t="shared" ca="1" si="7"/>
        <v>3804.200000000003</v>
      </c>
      <c r="I65" s="40"/>
      <c r="J65" s="13">
        <f t="shared" ca="1" si="5"/>
        <v>172.09250000000003</v>
      </c>
      <c r="K65" s="13">
        <f ca="1">Table4[[#This Row],[Weekly Cashout (-Fees)]]*4</f>
        <v>688.37000000000012</v>
      </c>
    </row>
    <row r="66" spans="1:11" ht="15.75" customHeight="1" x14ac:dyDescent="0.25">
      <c r="A66" s="9">
        <f t="shared" ca="1" si="2"/>
        <v>45131</v>
      </c>
      <c r="B66" s="10">
        <f t="shared" si="0"/>
        <v>63</v>
      </c>
      <c r="C66" s="11">
        <f t="shared" ca="1" si="6"/>
        <v>3804</v>
      </c>
      <c r="D66" s="11">
        <f ca="1">IF(WEEKDAY(Table4[[#This Row],[Date]],2)&lt;=5,C66*$I$4,"")</f>
        <v>38.04</v>
      </c>
      <c r="E66" s="11" t="str">
        <f ca="1">IF(AND(SUM($D$4:D66)-SUM($E$4:E65)&gt;=$K$2,WEEKDAY(Table4[[#This Row],[Date]],2)=5),SUM($D$4:D66)-SUM($F$4:F65),"")</f>
        <v/>
      </c>
      <c r="F66" s="11" t="str">
        <f t="shared" ca="1" si="4"/>
        <v/>
      </c>
      <c r="G66" s="14"/>
      <c r="H66" s="11">
        <f t="shared" ca="1" si="7"/>
        <v>3842.240000000003</v>
      </c>
      <c r="I66" s="40"/>
      <c r="J66" s="13">
        <f t="shared" ca="1" si="5"/>
        <v>180.69</v>
      </c>
      <c r="K66" s="13">
        <f ca="1">Table4[[#This Row],[Weekly Cashout (-Fees)]]*4</f>
        <v>722.76</v>
      </c>
    </row>
    <row r="67" spans="1:11" ht="15.75" customHeight="1" x14ac:dyDescent="0.25">
      <c r="A67" s="9">
        <f t="shared" ca="1" si="2"/>
        <v>45132</v>
      </c>
      <c r="B67" s="10">
        <f t="shared" si="0"/>
        <v>64</v>
      </c>
      <c r="C67" s="11">
        <f t="shared" ca="1" si="6"/>
        <v>3804</v>
      </c>
      <c r="D67" s="11">
        <f ca="1">IF(WEEKDAY(Table4[[#This Row],[Date]],2)&lt;=5,C67*$I$4,"")</f>
        <v>38.04</v>
      </c>
      <c r="E67" s="11" t="str">
        <f ca="1">IF(AND(SUM($D$4:D67)-SUM($E$4:E66)&gt;=$K$2,WEEKDAY(Table4[[#This Row],[Date]],2)=5),SUM($D$4:D67)-SUM($F$4:F66),"")</f>
        <v/>
      </c>
      <c r="F67" s="11" t="str">
        <f t="shared" ca="1" si="4"/>
        <v/>
      </c>
      <c r="G67" s="14"/>
      <c r="H67" s="11">
        <f t="shared" ca="1" si="7"/>
        <v>3880.2800000000029</v>
      </c>
      <c r="I67" s="40"/>
      <c r="J67" s="13">
        <f t="shared" ca="1" si="5"/>
        <v>180.69</v>
      </c>
      <c r="K67" s="13">
        <f ca="1">Table4[[#This Row],[Weekly Cashout (-Fees)]]*4</f>
        <v>722.76</v>
      </c>
    </row>
    <row r="68" spans="1:11" ht="15.75" customHeight="1" x14ac:dyDescent="0.25">
      <c r="A68" s="9">
        <f t="shared" ca="1" si="2"/>
        <v>45133</v>
      </c>
      <c r="B68" s="10">
        <f t="shared" ref="B68:B131" si="8">ROW()-3</f>
        <v>65</v>
      </c>
      <c r="C68" s="11">
        <f t="shared" ca="1" si="6"/>
        <v>3804</v>
      </c>
      <c r="D68" s="11">
        <f ca="1">IF(WEEKDAY(Table4[[#This Row],[Date]],2)&lt;=5,C68*$I$4,"")</f>
        <v>38.04</v>
      </c>
      <c r="E68" s="11" t="str">
        <f ca="1">IF(AND(SUM($D$4:D68)-SUM($E$4:E67)&gt;=$K$2,WEEKDAY(Table4[[#This Row],[Date]],2)=5),SUM($D$4:D68)-SUM($F$4:F67),"")</f>
        <v/>
      </c>
      <c r="F68" s="11" t="str">
        <f t="shared" ca="1" si="4"/>
        <v/>
      </c>
      <c r="G68" s="14"/>
      <c r="H68" s="11">
        <f t="shared" ca="1" si="7"/>
        <v>3918.3200000000029</v>
      </c>
      <c r="I68" s="40"/>
      <c r="J68" s="13">
        <f t="shared" ca="1" si="5"/>
        <v>180.69</v>
      </c>
      <c r="K68" s="13">
        <f ca="1">Table4[[#This Row],[Weekly Cashout (-Fees)]]*4</f>
        <v>722.76</v>
      </c>
    </row>
    <row r="69" spans="1:11" ht="15.75" customHeight="1" x14ac:dyDescent="0.25">
      <c r="A69" s="9">
        <f t="shared" ref="A69:A132" ca="1" si="9">A68+1</f>
        <v>45134</v>
      </c>
      <c r="B69" s="10">
        <f t="shared" si="8"/>
        <v>66</v>
      </c>
      <c r="C69" s="11">
        <f t="shared" ca="1" si="6"/>
        <v>3804</v>
      </c>
      <c r="D69" s="11">
        <f ca="1">IF(WEEKDAY(Table4[[#This Row],[Date]],2)&lt;=5,C69*$I$4,"")</f>
        <v>38.04</v>
      </c>
      <c r="E69" s="11" t="str">
        <f ca="1">IF(AND(SUM($D$4:D69)-SUM($E$4:E68)&gt;=$K$2,WEEKDAY(Table4[[#This Row],[Date]],2)=5),SUM($D$4:D69)-SUM($F$4:F68),"")</f>
        <v/>
      </c>
      <c r="F69" s="11" t="str">
        <f t="shared" ca="1" si="4"/>
        <v/>
      </c>
      <c r="G69" s="14"/>
      <c r="H69" s="11">
        <f t="shared" ca="1" si="7"/>
        <v>3956.3600000000029</v>
      </c>
      <c r="I69" s="40"/>
      <c r="J69" s="13">
        <f t="shared" ca="1" si="5"/>
        <v>180.69</v>
      </c>
      <c r="K69" s="13">
        <f ca="1">Table4[[#This Row],[Weekly Cashout (-Fees)]]*4</f>
        <v>722.76</v>
      </c>
    </row>
    <row r="70" spans="1:11" ht="15.75" customHeight="1" x14ac:dyDescent="0.25">
      <c r="A70" s="9">
        <f t="shared" ca="1" si="9"/>
        <v>45135</v>
      </c>
      <c r="B70" s="10">
        <f t="shared" si="8"/>
        <v>67</v>
      </c>
      <c r="C70" s="11">
        <f t="shared" ca="1" si="6"/>
        <v>3804</v>
      </c>
      <c r="D70" s="11">
        <f ca="1">IF(WEEKDAY(Table4[[#This Row],[Date]],2)&lt;=5,C70*$I$4,"")</f>
        <v>38.04</v>
      </c>
      <c r="E70" s="11">
        <f ca="1">IF(AND(SUM($D$4:D70)-SUM($E$4:E69)&gt;=$K$2,WEEKDAY(Table4[[#This Row],[Date]],2)=5),SUM($D$4:D70)-SUM($F$4:F69),"")</f>
        <v>190.39999999999964</v>
      </c>
      <c r="F70" s="11">
        <f t="shared" ref="F70:F133" ca="1" si="10">IF(E70="","",IF(E70&gt;$K$2,TRUNC(E70*100%),""))</f>
        <v>190</v>
      </c>
      <c r="G70" s="14"/>
      <c r="H70" s="11">
        <f t="shared" ca="1" si="7"/>
        <v>3994.4000000000028</v>
      </c>
      <c r="I70" s="40"/>
      <c r="J70" s="13">
        <f t="shared" ref="J70:J133" ca="1" si="11">IF(ISNUMBER(D70),D70*5-(D70*5*0.05),J69)</f>
        <v>180.69</v>
      </c>
      <c r="K70" s="13">
        <f ca="1">Table4[[#This Row],[Weekly Cashout (-Fees)]]*4</f>
        <v>722.76</v>
      </c>
    </row>
    <row r="71" spans="1:11" ht="15.75" customHeight="1" x14ac:dyDescent="0.25">
      <c r="A71" s="9">
        <f t="shared" ca="1" si="9"/>
        <v>45136</v>
      </c>
      <c r="B71" s="10">
        <f t="shared" si="8"/>
        <v>68</v>
      </c>
      <c r="C71" s="11">
        <f t="shared" ref="C71:C134" ca="1" si="12">IF(ISNUMBER(F70),C70+F70+G70,C70+G70)</f>
        <v>3994</v>
      </c>
      <c r="D71" s="11" t="str">
        <f ca="1">IF(WEEKDAY(Table4[[#This Row],[Date]],2)&lt;=5,C71*$I$4,"")</f>
        <v/>
      </c>
      <c r="E71" s="11" t="str">
        <f ca="1">IF(AND(SUM($D$4:D71)-SUM($E$4:E70)&gt;=$K$2,WEEKDAY(Table4[[#This Row],[Date]],2)=5),SUM($D$4:D71)-SUM($F$4:F70),"")</f>
        <v/>
      </c>
      <c r="F71" s="11" t="str">
        <f t="shared" ca="1" si="10"/>
        <v/>
      </c>
      <c r="G71" s="14"/>
      <c r="H71" s="11">
        <f t="shared" ca="1" si="7"/>
        <v>3994.4000000000028</v>
      </c>
      <c r="I71" s="40"/>
      <c r="J71" s="13">
        <f t="shared" ca="1" si="11"/>
        <v>180.69</v>
      </c>
      <c r="K71" s="13">
        <f ca="1">Table4[[#This Row],[Weekly Cashout (-Fees)]]*4</f>
        <v>722.76</v>
      </c>
    </row>
    <row r="72" spans="1:11" ht="15.75" customHeight="1" x14ac:dyDescent="0.25">
      <c r="A72" s="9">
        <f t="shared" ca="1" si="9"/>
        <v>45137</v>
      </c>
      <c r="B72" s="10">
        <f t="shared" si="8"/>
        <v>69</v>
      </c>
      <c r="C72" s="11">
        <f t="shared" ca="1" si="12"/>
        <v>3994</v>
      </c>
      <c r="D72" s="11" t="str">
        <f ca="1">IF(WEEKDAY(Table4[[#This Row],[Date]],2)&lt;=5,C72*$I$4,"")</f>
        <v/>
      </c>
      <c r="E72" s="11" t="str">
        <f ca="1">IF(AND(SUM($D$4:D72)-SUM($E$4:E71)&gt;=$K$2,WEEKDAY(Table4[[#This Row],[Date]],2)=5),SUM($D$4:D72)-SUM($F$4:F71),"")</f>
        <v/>
      </c>
      <c r="F72" s="11" t="str">
        <f t="shared" ca="1" si="10"/>
        <v/>
      </c>
      <c r="G72" s="14"/>
      <c r="H72" s="11">
        <f t="shared" ca="1" si="7"/>
        <v>3994.4000000000028</v>
      </c>
      <c r="I72" s="40"/>
      <c r="J72" s="13">
        <f t="shared" ca="1" si="11"/>
        <v>180.69</v>
      </c>
      <c r="K72" s="13">
        <f ca="1">Table4[[#This Row],[Weekly Cashout (-Fees)]]*4</f>
        <v>722.76</v>
      </c>
    </row>
    <row r="73" spans="1:11" ht="15.75" customHeight="1" x14ac:dyDescent="0.25">
      <c r="A73" s="9">
        <f t="shared" ca="1" si="9"/>
        <v>45138</v>
      </c>
      <c r="B73" s="10">
        <f t="shared" si="8"/>
        <v>70</v>
      </c>
      <c r="C73" s="11">
        <f t="shared" ca="1" si="12"/>
        <v>3994</v>
      </c>
      <c r="D73" s="11">
        <f ca="1">IF(WEEKDAY(Table4[[#This Row],[Date]],2)&lt;=5,C73*$I$4,"")</f>
        <v>39.94</v>
      </c>
      <c r="E73" s="11" t="str">
        <f ca="1">IF(AND(SUM($D$4:D73)-SUM($E$4:E72)&gt;=$K$2,WEEKDAY(Table4[[#This Row],[Date]],2)=5),SUM($D$4:D73)-SUM($F$4:F72),"")</f>
        <v/>
      </c>
      <c r="F73" s="11" t="str">
        <f t="shared" ca="1" si="10"/>
        <v/>
      </c>
      <c r="G73" s="14"/>
      <c r="H73" s="11">
        <f t="shared" ref="H73:H136" ca="1" si="13">IF(ISNUMBER(D73),H72+G73+D73,H72+G73)</f>
        <v>4034.3400000000029</v>
      </c>
      <c r="I73" s="40"/>
      <c r="J73" s="13">
        <f t="shared" ca="1" si="11"/>
        <v>189.71499999999997</v>
      </c>
      <c r="K73" s="13">
        <f ca="1">Table4[[#This Row],[Weekly Cashout (-Fees)]]*4</f>
        <v>758.8599999999999</v>
      </c>
    </row>
    <row r="74" spans="1:11" ht="15.75" customHeight="1" x14ac:dyDescent="0.25">
      <c r="A74" s="9">
        <f t="shared" ca="1" si="9"/>
        <v>45139</v>
      </c>
      <c r="B74" s="10">
        <f t="shared" si="8"/>
        <v>71</v>
      </c>
      <c r="C74" s="11">
        <f t="shared" ca="1" si="12"/>
        <v>3994</v>
      </c>
      <c r="D74" s="11">
        <f ca="1">IF(WEEKDAY(Table4[[#This Row],[Date]],2)&lt;=5,C74*$I$4,"")</f>
        <v>39.94</v>
      </c>
      <c r="E74" s="11" t="str">
        <f ca="1">IF(AND(SUM($D$4:D74)-SUM($E$4:E73)&gt;=$K$2,WEEKDAY(Table4[[#This Row],[Date]],2)=5),SUM($D$4:D74)-SUM($F$4:F73),"")</f>
        <v/>
      </c>
      <c r="F74" s="11" t="str">
        <f t="shared" ca="1" si="10"/>
        <v/>
      </c>
      <c r="G74" s="14"/>
      <c r="H74" s="11">
        <f t="shared" ca="1" si="13"/>
        <v>4074.2800000000029</v>
      </c>
      <c r="I74" s="40"/>
      <c r="J74" s="13">
        <f t="shared" ca="1" si="11"/>
        <v>189.71499999999997</v>
      </c>
      <c r="K74" s="13">
        <f ca="1">Table4[[#This Row],[Weekly Cashout (-Fees)]]*4</f>
        <v>758.8599999999999</v>
      </c>
    </row>
    <row r="75" spans="1:11" ht="15.75" customHeight="1" x14ac:dyDescent="0.25">
      <c r="A75" s="9">
        <f t="shared" ca="1" si="9"/>
        <v>45140</v>
      </c>
      <c r="B75" s="10">
        <f t="shared" si="8"/>
        <v>72</v>
      </c>
      <c r="C75" s="11">
        <f t="shared" ca="1" si="12"/>
        <v>3994</v>
      </c>
      <c r="D75" s="11">
        <f ca="1">IF(WEEKDAY(Table4[[#This Row],[Date]],2)&lt;=5,C75*$I$4,"")</f>
        <v>39.94</v>
      </c>
      <c r="E75" s="11" t="str">
        <f ca="1">IF(AND(SUM($D$4:D75)-SUM($E$4:E74)&gt;=$K$2,WEEKDAY(Table4[[#This Row],[Date]],2)=5),SUM($D$4:D75)-SUM($F$4:F74),"")</f>
        <v/>
      </c>
      <c r="F75" s="11" t="str">
        <f t="shared" ca="1" si="10"/>
        <v/>
      </c>
      <c r="G75" s="14"/>
      <c r="H75" s="11">
        <f t="shared" ca="1" si="13"/>
        <v>4114.220000000003</v>
      </c>
      <c r="I75" s="40"/>
      <c r="J75" s="13">
        <f t="shared" ca="1" si="11"/>
        <v>189.71499999999997</v>
      </c>
      <c r="K75" s="13">
        <f ca="1">Table4[[#This Row],[Weekly Cashout (-Fees)]]*4</f>
        <v>758.8599999999999</v>
      </c>
    </row>
    <row r="76" spans="1:11" ht="15.75" customHeight="1" x14ac:dyDescent="0.25">
      <c r="A76" s="9">
        <f t="shared" ca="1" si="9"/>
        <v>45141</v>
      </c>
      <c r="B76" s="10">
        <f t="shared" si="8"/>
        <v>73</v>
      </c>
      <c r="C76" s="11">
        <f t="shared" ca="1" si="12"/>
        <v>3994</v>
      </c>
      <c r="D76" s="11">
        <f ca="1">IF(WEEKDAY(Table4[[#This Row],[Date]],2)&lt;=5,C76*$I$4,"")</f>
        <v>39.94</v>
      </c>
      <c r="E76" s="11" t="str">
        <f ca="1">IF(AND(SUM($D$4:D76)-SUM($E$4:E75)&gt;=$K$2,WEEKDAY(Table4[[#This Row],[Date]],2)=5),SUM($D$4:D76)-SUM($F$4:F75),"")</f>
        <v/>
      </c>
      <c r="F76" s="11" t="str">
        <f t="shared" ca="1" si="10"/>
        <v/>
      </c>
      <c r="G76" s="14"/>
      <c r="H76" s="11">
        <f t="shared" ca="1" si="13"/>
        <v>4154.1600000000026</v>
      </c>
      <c r="I76" s="40"/>
      <c r="J76" s="13">
        <f t="shared" ca="1" si="11"/>
        <v>189.71499999999997</v>
      </c>
      <c r="K76" s="13">
        <f ca="1">Table4[[#This Row],[Weekly Cashout (-Fees)]]*4</f>
        <v>758.8599999999999</v>
      </c>
    </row>
    <row r="77" spans="1:11" ht="15.75" customHeight="1" x14ac:dyDescent="0.25">
      <c r="A77" s="9">
        <f t="shared" ca="1" si="9"/>
        <v>45142</v>
      </c>
      <c r="B77" s="10">
        <f t="shared" si="8"/>
        <v>74</v>
      </c>
      <c r="C77" s="11">
        <f t="shared" ca="1" si="12"/>
        <v>3994</v>
      </c>
      <c r="D77" s="11">
        <f ca="1">IF(WEEKDAY(Table4[[#This Row],[Date]],2)&lt;=5,C77*$I$4,"")</f>
        <v>39.94</v>
      </c>
      <c r="E77" s="11">
        <f ca="1">IF(AND(SUM($D$4:D77)-SUM($E$4:E76)&gt;=$K$2,WEEKDAY(Table4[[#This Row],[Date]],2)=5),SUM($D$4:D77)-SUM($F$4:F76),"")</f>
        <v>200.09999999999991</v>
      </c>
      <c r="F77" s="11">
        <f t="shared" ca="1" si="10"/>
        <v>200</v>
      </c>
      <c r="G77" s="14"/>
      <c r="H77" s="11">
        <f t="shared" ca="1" si="13"/>
        <v>4194.1000000000022</v>
      </c>
      <c r="I77" s="40"/>
      <c r="J77" s="13">
        <f t="shared" ca="1" si="11"/>
        <v>189.71499999999997</v>
      </c>
      <c r="K77" s="13">
        <f ca="1">Table4[[#This Row],[Weekly Cashout (-Fees)]]*4</f>
        <v>758.8599999999999</v>
      </c>
    </row>
    <row r="78" spans="1:11" ht="15.75" customHeight="1" x14ac:dyDescent="0.25">
      <c r="A78" s="9">
        <f t="shared" ca="1" si="9"/>
        <v>45143</v>
      </c>
      <c r="B78" s="10">
        <f t="shared" si="8"/>
        <v>75</v>
      </c>
      <c r="C78" s="11">
        <f t="shared" ca="1" si="12"/>
        <v>4194</v>
      </c>
      <c r="D78" s="11" t="str">
        <f ca="1">IF(WEEKDAY(Table4[[#This Row],[Date]],2)&lt;=5,C78*$I$4,"")</f>
        <v/>
      </c>
      <c r="E78" s="11" t="str">
        <f ca="1">IF(AND(SUM($D$4:D78)-SUM($E$4:E77)&gt;=$K$2,WEEKDAY(Table4[[#This Row],[Date]],2)=5),SUM($D$4:D78)-SUM($F$4:F77),"")</f>
        <v/>
      </c>
      <c r="F78" s="11" t="str">
        <f t="shared" ca="1" si="10"/>
        <v/>
      </c>
      <c r="G78" s="14"/>
      <c r="H78" s="11">
        <f t="shared" ca="1" si="13"/>
        <v>4194.1000000000022</v>
      </c>
      <c r="I78" s="40"/>
      <c r="J78" s="13">
        <f t="shared" ca="1" si="11"/>
        <v>189.71499999999997</v>
      </c>
      <c r="K78" s="13">
        <f ca="1">Table4[[#This Row],[Weekly Cashout (-Fees)]]*4</f>
        <v>758.8599999999999</v>
      </c>
    </row>
    <row r="79" spans="1:11" ht="15.75" customHeight="1" x14ac:dyDescent="0.25">
      <c r="A79" s="9">
        <f t="shared" ca="1" si="9"/>
        <v>45144</v>
      </c>
      <c r="B79" s="10">
        <f t="shared" si="8"/>
        <v>76</v>
      </c>
      <c r="C79" s="11">
        <f t="shared" ca="1" si="12"/>
        <v>4194</v>
      </c>
      <c r="D79" s="11" t="str">
        <f ca="1">IF(WEEKDAY(Table4[[#This Row],[Date]],2)&lt;=5,C79*$I$4,"")</f>
        <v/>
      </c>
      <c r="E79" s="11" t="str">
        <f ca="1">IF(AND(SUM($D$4:D79)-SUM($E$4:E78)&gt;=$K$2,WEEKDAY(Table4[[#This Row],[Date]],2)=5),SUM($D$4:D79)-SUM($F$4:F78),"")</f>
        <v/>
      </c>
      <c r="F79" s="11" t="str">
        <f t="shared" ca="1" si="10"/>
        <v/>
      </c>
      <c r="G79" s="14"/>
      <c r="H79" s="11">
        <f t="shared" ca="1" si="13"/>
        <v>4194.1000000000022</v>
      </c>
      <c r="I79" s="40"/>
      <c r="J79" s="13">
        <f t="shared" ca="1" si="11"/>
        <v>189.71499999999997</v>
      </c>
      <c r="K79" s="13">
        <f ca="1">Table4[[#This Row],[Weekly Cashout (-Fees)]]*4</f>
        <v>758.8599999999999</v>
      </c>
    </row>
    <row r="80" spans="1:11" ht="15.75" customHeight="1" x14ac:dyDescent="0.25">
      <c r="A80" s="9">
        <f t="shared" ca="1" si="9"/>
        <v>45145</v>
      </c>
      <c r="B80" s="10">
        <f t="shared" si="8"/>
        <v>77</v>
      </c>
      <c r="C80" s="11">
        <f t="shared" ca="1" si="12"/>
        <v>4194</v>
      </c>
      <c r="D80" s="11">
        <f ca="1">IF(WEEKDAY(Table4[[#This Row],[Date]],2)&lt;=5,C80*$I$4,"")</f>
        <v>41.94</v>
      </c>
      <c r="E80" s="11" t="str">
        <f ca="1">IF(AND(SUM($D$4:D80)-SUM($E$4:E79)&gt;=$K$2,WEEKDAY(Table4[[#This Row],[Date]],2)=5),SUM($D$4:D80)-SUM($F$4:F79),"")</f>
        <v/>
      </c>
      <c r="F80" s="11" t="str">
        <f t="shared" ca="1" si="10"/>
        <v/>
      </c>
      <c r="G80" s="14"/>
      <c r="H80" s="11">
        <f t="shared" ca="1" si="13"/>
        <v>4236.0400000000018</v>
      </c>
      <c r="I80" s="40"/>
      <c r="J80" s="13">
        <f t="shared" ca="1" si="11"/>
        <v>199.21499999999997</v>
      </c>
      <c r="K80" s="13">
        <f ca="1">Table4[[#This Row],[Weekly Cashout (-Fees)]]*4</f>
        <v>796.8599999999999</v>
      </c>
    </row>
    <row r="81" spans="1:11" ht="15.75" customHeight="1" x14ac:dyDescent="0.25">
      <c r="A81" s="9">
        <f t="shared" ca="1" si="9"/>
        <v>45146</v>
      </c>
      <c r="B81" s="10">
        <f t="shared" si="8"/>
        <v>78</v>
      </c>
      <c r="C81" s="11">
        <f t="shared" ca="1" si="12"/>
        <v>4194</v>
      </c>
      <c r="D81" s="11">
        <f ca="1">IF(WEEKDAY(Table4[[#This Row],[Date]],2)&lt;=5,C81*$I$4,"")</f>
        <v>41.94</v>
      </c>
      <c r="E81" s="11" t="str">
        <f ca="1">IF(AND(SUM($D$4:D81)-SUM($E$4:E80)&gt;=$K$2,WEEKDAY(Table4[[#This Row],[Date]],2)=5),SUM($D$4:D81)-SUM($F$4:F80),"")</f>
        <v/>
      </c>
      <c r="F81" s="11" t="str">
        <f t="shared" ca="1" si="10"/>
        <v/>
      </c>
      <c r="G81" s="14"/>
      <c r="H81" s="11">
        <f t="shared" ca="1" si="13"/>
        <v>4277.9800000000014</v>
      </c>
      <c r="I81" s="40"/>
      <c r="J81" s="13">
        <f t="shared" ca="1" si="11"/>
        <v>199.21499999999997</v>
      </c>
      <c r="K81" s="13">
        <f ca="1">Table4[[#This Row],[Weekly Cashout (-Fees)]]*4</f>
        <v>796.8599999999999</v>
      </c>
    </row>
    <row r="82" spans="1:11" ht="15.75" customHeight="1" x14ac:dyDescent="0.25">
      <c r="A82" s="9">
        <f t="shared" ca="1" si="9"/>
        <v>45147</v>
      </c>
      <c r="B82" s="10">
        <f t="shared" si="8"/>
        <v>79</v>
      </c>
      <c r="C82" s="11">
        <f t="shared" ca="1" si="12"/>
        <v>4194</v>
      </c>
      <c r="D82" s="11">
        <f ca="1">IF(WEEKDAY(Table4[[#This Row],[Date]],2)&lt;=5,C82*$I$4,"")</f>
        <v>41.94</v>
      </c>
      <c r="E82" s="11" t="str">
        <f ca="1">IF(AND(SUM($D$4:D82)-SUM($E$4:E81)&gt;=$K$2,WEEKDAY(Table4[[#This Row],[Date]],2)=5),SUM($D$4:D82)-SUM($F$4:F81),"")</f>
        <v/>
      </c>
      <c r="F82" s="11" t="str">
        <f t="shared" ca="1" si="10"/>
        <v/>
      </c>
      <c r="G82" s="14"/>
      <c r="H82" s="11">
        <f t="shared" ca="1" si="13"/>
        <v>4319.920000000001</v>
      </c>
      <c r="I82" s="40"/>
      <c r="J82" s="13">
        <f t="shared" ca="1" si="11"/>
        <v>199.21499999999997</v>
      </c>
      <c r="K82" s="13">
        <f ca="1">Table4[[#This Row],[Weekly Cashout (-Fees)]]*4</f>
        <v>796.8599999999999</v>
      </c>
    </row>
    <row r="83" spans="1:11" ht="15.75" customHeight="1" x14ac:dyDescent="0.25">
      <c r="A83" s="9">
        <f t="shared" ca="1" si="9"/>
        <v>45148</v>
      </c>
      <c r="B83" s="10">
        <f t="shared" si="8"/>
        <v>80</v>
      </c>
      <c r="C83" s="11">
        <f t="shared" ca="1" si="12"/>
        <v>4194</v>
      </c>
      <c r="D83" s="11">
        <f ca="1">IF(WEEKDAY(Table4[[#This Row],[Date]],2)&lt;=5,C83*$I$4,"")</f>
        <v>41.94</v>
      </c>
      <c r="E83" s="11" t="str">
        <f ca="1">IF(AND(SUM($D$4:D83)-SUM($E$4:E82)&gt;=$K$2,WEEKDAY(Table4[[#This Row],[Date]],2)=5),SUM($D$4:D83)-SUM($F$4:F82),"")</f>
        <v/>
      </c>
      <c r="F83" s="11" t="str">
        <f t="shared" ca="1" si="10"/>
        <v/>
      </c>
      <c r="G83" s="14"/>
      <c r="H83" s="11">
        <f t="shared" ca="1" si="13"/>
        <v>4361.8600000000006</v>
      </c>
      <c r="I83" s="40"/>
      <c r="J83" s="13">
        <f t="shared" ca="1" si="11"/>
        <v>199.21499999999997</v>
      </c>
      <c r="K83" s="13">
        <f ca="1">Table4[[#This Row],[Weekly Cashout (-Fees)]]*4</f>
        <v>796.8599999999999</v>
      </c>
    </row>
    <row r="84" spans="1:11" ht="15.75" customHeight="1" x14ac:dyDescent="0.25">
      <c r="A84" s="9">
        <f t="shared" ca="1" si="9"/>
        <v>45149</v>
      </c>
      <c r="B84" s="10">
        <f t="shared" si="8"/>
        <v>81</v>
      </c>
      <c r="C84" s="11">
        <f t="shared" ca="1" si="12"/>
        <v>4194</v>
      </c>
      <c r="D84" s="11">
        <f ca="1">IF(WEEKDAY(Table4[[#This Row],[Date]],2)&lt;=5,C84*$I$4,"")</f>
        <v>41.94</v>
      </c>
      <c r="E84" s="11">
        <f ca="1">IF(AND(SUM($D$4:D84)-SUM($E$4:E83)&gt;=$K$2,WEEKDAY(Table4[[#This Row],[Date]],2)=5),SUM($D$4:D84)-SUM($F$4:F83),"")</f>
        <v>209.80000000000018</v>
      </c>
      <c r="F84" s="11">
        <f t="shared" ca="1" si="10"/>
        <v>209</v>
      </c>
      <c r="G84" s="14"/>
      <c r="H84" s="11">
        <f t="shared" ca="1" si="13"/>
        <v>4403.8</v>
      </c>
      <c r="I84" s="40"/>
      <c r="J84" s="13">
        <f t="shared" ca="1" si="11"/>
        <v>199.21499999999997</v>
      </c>
      <c r="K84" s="13">
        <f ca="1">Table4[[#This Row],[Weekly Cashout (-Fees)]]*4</f>
        <v>796.8599999999999</v>
      </c>
    </row>
    <row r="85" spans="1:11" ht="15.75" customHeight="1" x14ac:dyDescent="0.25">
      <c r="A85" s="9">
        <f t="shared" ca="1" si="9"/>
        <v>45150</v>
      </c>
      <c r="B85" s="10">
        <f t="shared" si="8"/>
        <v>82</v>
      </c>
      <c r="C85" s="11">
        <f t="shared" ca="1" si="12"/>
        <v>4403</v>
      </c>
      <c r="D85" s="11" t="str">
        <f ca="1">IF(WEEKDAY(Table4[[#This Row],[Date]],2)&lt;=5,C85*$I$4,"")</f>
        <v/>
      </c>
      <c r="E85" s="11" t="str">
        <f ca="1">IF(AND(SUM($D$4:D85)-SUM($E$4:E84)&gt;=$K$2,WEEKDAY(Table4[[#This Row],[Date]],2)=5),SUM($D$4:D85)-SUM($F$4:F84),"")</f>
        <v/>
      </c>
      <c r="F85" s="11" t="str">
        <f t="shared" ca="1" si="10"/>
        <v/>
      </c>
      <c r="G85" s="14"/>
      <c r="H85" s="11">
        <f t="shared" ca="1" si="13"/>
        <v>4403.8</v>
      </c>
      <c r="I85" s="40"/>
      <c r="J85" s="13">
        <f t="shared" ca="1" si="11"/>
        <v>199.21499999999997</v>
      </c>
      <c r="K85" s="13">
        <f ca="1">Table4[[#This Row],[Weekly Cashout (-Fees)]]*4</f>
        <v>796.8599999999999</v>
      </c>
    </row>
    <row r="86" spans="1:11" ht="15.75" customHeight="1" x14ac:dyDescent="0.25">
      <c r="A86" s="9">
        <f t="shared" ca="1" si="9"/>
        <v>45151</v>
      </c>
      <c r="B86" s="10">
        <f t="shared" si="8"/>
        <v>83</v>
      </c>
      <c r="C86" s="11">
        <f t="shared" ca="1" si="12"/>
        <v>4403</v>
      </c>
      <c r="D86" s="11" t="str">
        <f ca="1">IF(WEEKDAY(Table4[[#This Row],[Date]],2)&lt;=5,C86*$I$4,"")</f>
        <v/>
      </c>
      <c r="E86" s="11" t="str">
        <f ca="1">IF(AND(SUM($D$4:D86)-SUM($E$4:E85)&gt;=$K$2,WEEKDAY(Table4[[#This Row],[Date]],2)=5),SUM($D$4:D86)-SUM($F$4:F85),"")</f>
        <v/>
      </c>
      <c r="F86" s="11" t="str">
        <f t="shared" ca="1" si="10"/>
        <v/>
      </c>
      <c r="G86" s="14"/>
      <c r="H86" s="11">
        <f t="shared" ca="1" si="13"/>
        <v>4403.8</v>
      </c>
      <c r="I86" s="40"/>
      <c r="J86" s="13">
        <f t="shared" ca="1" si="11"/>
        <v>199.21499999999997</v>
      </c>
      <c r="K86" s="13">
        <f ca="1">Table4[[#This Row],[Weekly Cashout (-Fees)]]*4</f>
        <v>796.8599999999999</v>
      </c>
    </row>
    <row r="87" spans="1:11" ht="15.75" customHeight="1" x14ac:dyDescent="0.25">
      <c r="A87" s="9">
        <f t="shared" ca="1" si="9"/>
        <v>45152</v>
      </c>
      <c r="B87" s="10">
        <f t="shared" si="8"/>
        <v>84</v>
      </c>
      <c r="C87" s="11">
        <f t="shared" ca="1" si="12"/>
        <v>4403</v>
      </c>
      <c r="D87" s="11">
        <f ca="1">IF(WEEKDAY(Table4[[#This Row],[Date]],2)&lt;=5,C87*$I$4,"")</f>
        <v>44.03</v>
      </c>
      <c r="E87" s="11" t="str">
        <f ca="1">IF(AND(SUM($D$4:D87)-SUM($E$4:E86)&gt;=$K$2,WEEKDAY(Table4[[#This Row],[Date]],2)=5),SUM($D$4:D87)-SUM($F$4:F86),"")</f>
        <v/>
      </c>
      <c r="F87" s="11" t="str">
        <f t="shared" ca="1" si="10"/>
        <v/>
      </c>
      <c r="G87" s="14"/>
      <c r="H87" s="11">
        <f t="shared" ca="1" si="13"/>
        <v>4447.83</v>
      </c>
      <c r="I87" s="40"/>
      <c r="J87" s="13">
        <f t="shared" ca="1" si="11"/>
        <v>209.14250000000001</v>
      </c>
      <c r="K87" s="13">
        <f ca="1">Table4[[#This Row],[Weekly Cashout (-Fees)]]*4</f>
        <v>836.57</v>
      </c>
    </row>
    <row r="88" spans="1:11" ht="15.75" customHeight="1" x14ac:dyDescent="0.25">
      <c r="A88" s="9">
        <f t="shared" ca="1" si="9"/>
        <v>45153</v>
      </c>
      <c r="B88" s="10">
        <f t="shared" si="8"/>
        <v>85</v>
      </c>
      <c r="C88" s="11">
        <f t="shared" ca="1" si="12"/>
        <v>4403</v>
      </c>
      <c r="D88" s="11">
        <f ca="1">IF(WEEKDAY(Table4[[#This Row],[Date]],2)&lt;=5,C88*$I$4,"")</f>
        <v>44.03</v>
      </c>
      <c r="E88" s="11" t="str">
        <f ca="1">IF(AND(SUM($D$4:D88)-SUM($E$4:E87)&gt;=$K$2,WEEKDAY(Table4[[#This Row],[Date]],2)=5),SUM($D$4:D88)-SUM($F$4:F87),"")</f>
        <v/>
      </c>
      <c r="F88" s="11" t="str">
        <f t="shared" ca="1" si="10"/>
        <v/>
      </c>
      <c r="G88" s="14"/>
      <c r="H88" s="11">
        <f t="shared" ca="1" si="13"/>
        <v>4491.8599999999997</v>
      </c>
      <c r="I88" s="40"/>
      <c r="J88" s="13">
        <f t="shared" ca="1" si="11"/>
        <v>209.14250000000001</v>
      </c>
      <c r="K88" s="13">
        <f ca="1">Table4[[#This Row],[Weekly Cashout (-Fees)]]*4</f>
        <v>836.57</v>
      </c>
    </row>
    <row r="89" spans="1:11" ht="15.75" customHeight="1" x14ac:dyDescent="0.25">
      <c r="A89" s="9">
        <f t="shared" ca="1" si="9"/>
        <v>45154</v>
      </c>
      <c r="B89" s="10">
        <f t="shared" si="8"/>
        <v>86</v>
      </c>
      <c r="C89" s="11">
        <f t="shared" ca="1" si="12"/>
        <v>4403</v>
      </c>
      <c r="D89" s="11">
        <f ca="1">IF(WEEKDAY(Table4[[#This Row],[Date]],2)&lt;=5,C89*$I$4,"")</f>
        <v>44.03</v>
      </c>
      <c r="E89" s="11" t="str">
        <f ca="1">IF(AND(SUM($D$4:D89)-SUM($E$4:E88)&gt;=$K$2,WEEKDAY(Table4[[#This Row],[Date]],2)=5),SUM($D$4:D89)-SUM($F$4:F88),"")</f>
        <v/>
      </c>
      <c r="F89" s="11" t="str">
        <f t="shared" ca="1" si="10"/>
        <v/>
      </c>
      <c r="G89" s="14"/>
      <c r="H89" s="11">
        <f t="shared" ca="1" si="13"/>
        <v>4535.8899999999994</v>
      </c>
      <c r="I89" s="40"/>
      <c r="J89" s="13">
        <f t="shared" ca="1" si="11"/>
        <v>209.14250000000001</v>
      </c>
      <c r="K89" s="13">
        <f ca="1">Table4[[#This Row],[Weekly Cashout (-Fees)]]*4</f>
        <v>836.57</v>
      </c>
    </row>
    <row r="90" spans="1:11" ht="15.75" customHeight="1" x14ac:dyDescent="0.25">
      <c r="A90" s="9">
        <f t="shared" ca="1" si="9"/>
        <v>45155</v>
      </c>
      <c r="B90" s="10">
        <f t="shared" si="8"/>
        <v>87</v>
      </c>
      <c r="C90" s="11">
        <f t="shared" ca="1" si="12"/>
        <v>4403</v>
      </c>
      <c r="D90" s="11">
        <f ca="1">IF(WEEKDAY(Table4[[#This Row],[Date]],2)&lt;=5,C90*$I$4,"")</f>
        <v>44.03</v>
      </c>
      <c r="E90" s="11" t="str">
        <f ca="1">IF(AND(SUM($D$4:D90)-SUM($E$4:E89)&gt;=$K$2,WEEKDAY(Table4[[#This Row],[Date]],2)=5),SUM($D$4:D90)-SUM($F$4:F89),"")</f>
        <v/>
      </c>
      <c r="F90" s="11" t="str">
        <f t="shared" ca="1" si="10"/>
        <v/>
      </c>
      <c r="G90" s="14"/>
      <c r="H90" s="11">
        <f t="shared" ca="1" si="13"/>
        <v>4579.9199999999992</v>
      </c>
      <c r="I90" s="40"/>
      <c r="J90" s="13">
        <f t="shared" ca="1" si="11"/>
        <v>209.14250000000001</v>
      </c>
      <c r="K90" s="13">
        <f ca="1">Table4[[#This Row],[Weekly Cashout (-Fees)]]*4</f>
        <v>836.57</v>
      </c>
    </row>
    <row r="91" spans="1:11" ht="15.75" customHeight="1" x14ac:dyDescent="0.25">
      <c r="A91" s="9">
        <f t="shared" ca="1" si="9"/>
        <v>45156</v>
      </c>
      <c r="B91" s="10">
        <f t="shared" si="8"/>
        <v>88</v>
      </c>
      <c r="C91" s="11">
        <f t="shared" ca="1" si="12"/>
        <v>4403</v>
      </c>
      <c r="D91" s="11">
        <f ca="1">IF(WEEKDAY(Table4[[#This Row],[Date]],2)&lt;=5,C91*$I$4,"")</f>
        <v>44.03</v>
      </c>
      <c r="E91" s="11">
        <f ca="1">IF(AND(SUM($D$4:D91)-SUM($E$4:E90)&gt;=$K$2,WEEKDAY(Table4[[#This Row],[Date]],2)=5),SUM($D$4:D91)-SUM($F$4:F90),"")</f>
        <v>220.95000000000027</v>
      </c>
      <c r="F91" s="11">
        <f t="shared" ca="1" si="10"/>
        <v>220</v>
      </c>
      <c r="G91" s="14"/>
      <c r="H91" s="11">
        <f t="shared" ca="1" si="13"/>
        <v>4623.9499999999989</v>
      </c>
      <c r="I91" s="40"/>
      <c r="J91" s="13">
        <f t="shared" ca="1" si="11"/>
        <v>209.14250000000001</v>
      </c>
      <c r="K91" s="13">
        <f ca="1">Table4[[#This Row],[Weekly Cashout (-Fees)]]*4</f>
        <v>836.57</v>
      </c>
    </row>
    <row r="92" spans="1:11" ht="15.75" customHeight="1" x14ac:dyDescent="0.25">
      <c r="A92" s="9">
        <f t="shared" ca="1" si="9"/>
        <v>45157</v>
      </c>
      <c r="B92" s="10">
        <f t="shared" si="8"/>
        <v>89</v>
      </c>
      <c r="C92" s="11">
        <f t="shared" ca="1" si="12"/>
        <v>4623</v>
      </c>
      <c r="D92" s="11" t="str">
        <f ca="1">IF(WEEKDAY(Table4[[#This Row],[Date]],2)&lt;=5,C92*$I$4,"")</f>
        <v/>
      </c>
      <c r="E92" s="11" t="str">
        <f ca="1">IF(AND(SUM($D$4:D92)-SUM($E$4:E91)&gt;=$K$2,WEEKDAY(Table4[[#This Row],[Date]],2)=5),SUM($D$4:D92)-SUM($F$4:F91),"")</f>
        <v/>
      </c>
      <c r="F92" s="11" t="str">
        <f t="shared" ca="1" si="10"/>
        <v/>
      </c>
      <c r="G92" s="14"/>
      <c r="H92" s="11">
        <f t="shared" ca="1" si="13"/>
        <v>4623.9499999999989</v>
      </c>
      <c r="I92" s="40"/>
      <c r="J92" s="13">
        <f t="shared" ca="1" si="11"/>
        <v>209.14250000000001</v>
      </c>
      <c r="K92" s="13">
        <f ca="1">Table4[[#This Row],[Weekly Cashout (-Fees)]]*4</f>
        <v>836.57</v>
      </c>
    </row>
    <row r="93" spans="1:11" ht="15.75" customHeight="1" x14ac:dyDescent="0.25">
      <c r="A93" s="9">
        <f t="shared" ca="1" si="9"/>
        <v>45158</v>
      </c>
      <c r="B93" s="10">
        <f t="shared" si="8"/>
        <v>90</v>
      </c>
      <c r="C93" s="11">
        <f t="shared" ca="1" si="12"/>
        <v>4623</v>
      </c>
      <c r="D93" s="11" t="str">
        <f ca="1">IF(WEEKDAY(Table4[[#This Row],[Date]],2)&lt;=5,C93*$I$4,"")</f>
        <v/>
      </c>
      <c r="E93" s="11" t="str">
        <f ca="1">IF(AND(SUM($D$4:D93)-SUM($E$4:E92)&gt;=$K$2,WEEKDAY(Table4[[#This Row],[Date]],2)=5),SUM($D$4:D93)-SUM($F$4:F92),"")</f>
        <v/>
      </c>
      <c r="F93" s="11" t="str">
        <f t="shared" ca="1" si="10"/>
        <v/>
      </c>
      <c r="G93" s="14"/>
      <c r="H93" s="11">
        <f t="shared" ca="1" si="13"/>
        <v>4623.9499999999989</v>
      </c>
      <c r="I93" s="40"/>
      <c r="J93" s="13">
        <f t="shared" ca="1" si="11"/>
        <v>209.14250000000001</v>
      </c>
      <c r="K93" s="13">
        <f ca="1">Table4[[#This Row],[Weekly Cashout (-Fees)]]*4</f>
        <v>836.57</v>
      </c>
    </row>
    <row r="94" spans="1:11" ht="15.75" customHeight="1" x14ac:dyDescent="0.25">
      <c r="A94" s="9">
        <f t="shared" ca="1" si="9"/>
        <v>45159</v>
      </c>
      <c r="B94" s="10">
        <f t="shared" si="8"/>
        <v>91</v>
      </c>
      <c r="C94" s="11">
        <f t="shared" ca="1" si="12"/>
        <v>4623</v>
      </c>
      <c r="D94" s="11">
        <f ca="1">IF(WEEKDAY(Table4[[#This Row],[Date]],2)&lt;=5,C94*$I$4,"")</f>
        <v>46.230000000000004</v>
      </c>
      <c r="E94" s="11" t="str">
        <f ca="1">IF(AND(SUM($D$4:D94)-SUM($E$4:E93)&gt;=$K$2,WEEKDAY(Table4[[#This Row],[Date]],2)=5),SUM($D$4:D94)-SUM($F$4:F93),"")</f>
        <v/>
      </c>
      <c r="F94" s="11" t="str">
        <f t="shared" ca="1" si="10"/>
        <v/>
      </c>
      <c r="G94" s="14"/>
      <c r="H94" s="11">
        <f t="shared" ca="1" si="13"/>
        <v>4670.1799999999985</v>
      </c>
      <c r="I94" s="40"/>
      <c r="J94" s="13">
        <f t="shared" ca="1" si="11"/>
        <v>219.59250000000003</v>
      </c>
      <c r="K94" s="13">
        <f ca="1">Table4[[#This Row],[Weekly Cashout (-Fees)]]*4</f>
        <v>878.37000000000012</v>
      </c>
    </row>
    <row r="95" spans="1:11" ht="15.75" customHeight="1" x14ac:dyDescent="0.25">
      <c r="A95" s="9">
        <f t="shared" ca="1" si="9"/>
        <v>45160</v>
      </c>
      <c r="B95" s="10">
        <f t="shared" si="8"/>
        <v>92</v>
      </c>
      <c r="C95" s="11">
        <f t="shared" ca="1" si="12"/>
        <v>4623</v>
      </c>
      <c r="D95" s="11">
        <f ca="1">IF(WEEKDAY(Table4[[#This Row],[Date]],2)&lt;=5,C95*$I$4,"")</f>
        <v>46.230000000000004</v>
      </c>
      <c r="E95" s="11" t="str">
        <f ca="1">IF(AND(SUM($D$4:D95)-SUM($E$4:E94)&gt;=$K$2,WEEKDAY(Table4[[#This Row],[Date]],2)=5),SUM($D$4:D95)-SUM($F$4:F94),"")</f>
        <v/>
      </c>
      <c r="F95" s="11" t="str">
        <f t="shared" ca="1" si="10"/>
        <v/>
      </c>
      <c r="G95" s="14"/>
      <c r="H95" s="11">
        <f t="shared" ca="1" si="13"/>
        <v>4716.409999999998</v>
      </c>
      <c r="I95" s="40"/>
      <c r="J95" s="13">
        <f t="shared" ca="1" si="11"/>
        <v>219.59250000000003</v>
      </c>
      <c r="K95" s="13">
        <f ca="1">Table4[[#This Row],[Weekly Cashout (-Fees)]]*4</f>
        <v>878.37000000000012</v>
      </c>
    </row>
    <row r="96" spans="1:11" ht="15.75" customHeight="1" x14ac:dyDescent="0.25">
      <c r="A96" s="9">
        <f t="shared" ca="1" si="9"/>
        <v>45161</v>
      </c>
      <c r="B96" s="10">
        <f t="shared" si="8"/>
        <v>93</v>
      </c>
      <c r="C96" s="11">
        <f t="shared" ca="1" si="12"/>
        <v>4623</v>
      </c>
      <c r="D96" s="11">
        <f ca="1">IF(WEEKDAY(Table4[[#This Row],[Date]],2)&lt;=5,C96*$I$4,"")</f>
        <v>46.230000000000004</v>
      </c>
      <c r="E96" s="11" t="str">
        <f ca="1">IF(AND(SUM($D$4:D96)-SUM($E$4:E95)&gt;=$K$2,WEEKDAY(Table4[[#This Row],[Date]],2)=5),SUM($D$4:D96)-SUM($F$4:F95),"")</f>
        <v/>
      </c>
      <c r="F96" s="11" t="str">
        <f t="shared" ca="1" si="10"/>
        <v/>
      </c>
      <c r="G96" s="14"/>
      <c r="H96" s="11">
        <f t="shared" ca="1" si="13"/>
        <v>4762.6399999999976</v>
      </c>
      <c r="I96" s="40"/>
      <c r="J96" s="13">
        <f t="shared" ca="1" si="11"/>
        <v>219.59250000000003</v>
      </c>
      <c r="K96" s="13">
        <f ca="1">Table4[[#This Row],[Weekly Cashout (-Fees)]]*4</f>
        <v>878.37000000000012</v>
      </c>
    </row>
    <row r="97" spans="1:11" ht="15.75" customHeight="1" x14ac:dyDescent="0.25">
      <c r="A97" s="9">
        <f t="shared" ca="1" si="9"/>
        <v>45162</v>
      </c>
      <c r="B97" s="10">
        <f t="shared" si="8"/>
        <v>94</v>
      </c>
      <c r="C97" s="11">
        <f t="shared" ca="1" si="12"/>
        <v>4623</v>
      </c>
      <c r="D97" s="11">
        <f ca="1">IF(WEEKDAY(Table4[[#This Row],[Date]],2)&lt;=5,C97*$I$4,"")</f>
        <v>46.230000000000004</v>
      </c>
      <c r="E97" s="11" t="str">
        <f ca="1">IF(AND(SUM($D$4:D97)-SUM($E$4:E96)&gt;=$K$2,WEEKDAY(Table4[[#This Row],[Date]],2)=5),SUM($D$4:D97)-SUM($F$4:F96),"")</f>
        <v/>
      </c>
      <c r="F97" s="11" t="str">
        <f t="shared" ca="1" si="10"/>
        <v/>
      </c>
      <c r="G97" s="14"/>
      <c r="H97" s="11">
        <f t="shared" ca="1" si="13"/>
        <v>4808.8699999999972</v>
      </c>
      <c r="I97" s="40"/>
      <c r="J97" s="13">
        <f t="shared" ca="1" si="11"/>
        <v>219.59250000000003</v>
      </c>
      <c r="K97" s="13">
        <f ca="1">Table4[[#This Row],[Weekly Cashout (-Fees)]]*4</f>
        <v>878.37000000000012</v>
      </c>
    </row>
    <row r="98" spans="1:11" ht="15.75" customHeight="1" x14ac:dyDescent="0.25">
      <c r="A98" s="9">
        <f t="shared" ca="1" si="9"/>
        <v>45163</v>
      </c>
      <c r="B98" s="10">
        <f t="shared" si="8"/>
        <v>95</v>
      </c>
      <c r="C98" s="11">
        <f t="shared" ca="1" si="12"/>
        <v>4623</v>
      </c>
      <c r="D98" s="11">
        <f ca="1">IF(WEEKDAY(Table4[[#This Row],[Date]],2)&lt;=5,C98*$I$4,"")</f>
        <v>46.230000000000004</v>
      </c>
      <c r="E98" s="11">
        <f ca="1">IF(AND(SUM($D$4:D98)-SUM($E$4:E97)&gt;=$K$2,WEEKDAY(Table4[[#This Row],[Date]],2)=5),SUM($D$4:D98)-SUM($F$4:F97),"")</f>
        <v>232.10000000000036</v>
      </c>
      <c r="F98" s="11">
        <f t="shared" ca="1" si="10"/>
        <v>232</v>
      </c>
      <c r="G98" s="14"/>
      <c r="H98" s="11">
        <f t="shared" ca="1" si="13"/>
        <v>4855.0999999999967</v>
      </c>
      <c r="I98" s="40"/>
      <c r="J98" s="13">
        <f t="shared" ca="1" si="11"/>
        <v>219.59250000000003</v>
      </c>
      <c r="K98" s="13">
        <f ca="1">Table4[[#This Row],[Weekly Cashout (-Fees)]]*4</f>
        <v>878.37000000000012</v>
      </c>
    </row>
    <row r="99" spans="1:11" ht="15.75" customHeight="1" x14ac:dyDescent="0.25">
      <c r="A99" s="9">
        <f t="shared" ca="1" si="9"/>
        <v>45164</v>
      </c>
      <c r="B99" s="10">
        <f t="shared" si="8"/>
        <v>96</v>
      </c>
      <c r="C99" s="11">
        <f t="shared" ca="1" si="12"/>
        <v>4855</v>
      </c>
      <c r="D99" s="11" t="str">
        <f ca="1">IF(WEEKDAY(Table4[[#This Row],[Date]],2)&lt;=5,C99*$I$4,"")</f>
        <v/>
      </c>
      <c r="E99" s="11" t="str">
        <f ca="1">IF(AND(SUM($D$4:D99)-SUM($E$4:E98)&gt;=$K$2,WEEKDAY(Table4[[#This Row],[Date]],2)=5),SUM($D$4:D99)-SUM($F$4:F98),"")</f>
        <v/>
      </c>
      <c r="F99" s="11" t="str">
        <f t="shared" ca="1" si="10"/>
        <v/>
      </c>
      <c r="G99" s="14"/>
      <c r="H99" s="11">
        <f t="shared" ca="1" si="13"/>
        <v>4855.0999999999967</v>
      </c>
      <c r="I99" s="40"/>
      <c r="J99" s="13">
        <f t="shared" ca="1" si="11"/>
        <v>219.59250000000003</v>
      </c>
      <c r="K99" s="13">
        <f ca="1">Table4[[#This Row],[Weekly Cashout (-Fees)]]*4</f>
        <v>878.37000000000012</v>
      </c>
    </row>
    <row r="100" spans="1:11" ht="15.75" customHeight="1" x14ac:dyDescent="0.25">
      <c r="A100" s="9">
        <f t="shared" ca="1" si="9"/>
        <v>45165</v>
      </c>
      <c r="B100" s="10">
        <f t="shared" si="8"/>
        <v>97</v>
      </c>
      <c r="C100" s="11">
        <f t="shared" ca="1" si="12"/>
        <v>4855</v>
      </c>
      <c r="D100" s="11" t="str">
        <f ca="1">IF(WEEKDAY(Table4[[#This Row],[Date]],2)&lt;=5,C100*$I$4,"")</f>
        <v/>
      </c>
      <c r="E100" s="11" t="str">
        <f ca="1">IF(AND(SUM($D$4:D100)-SUM($E$4:E99)&gt;=$K$2,WEEKDAY(Table4[[#This Row],[Date]],2)=5),SUM($D$4:D100)-SUM($F$4:F99),"")</f>
        <v/>
      </c>
      <c r="F100" s="11" t="str">
        <f t="shared" ca="1" si="10"/>
        <v/>
      </c>
      <c r="G100" s="14"/>
      <c r="H100" s="11">
        <f t="shared" ca="1" si="13"/>
        <v>4855.0999999999967</v>
      </c>
      <c r="I100" s="40"/>
      <c r="J100" s="13">
        <f t="shared" ca="1" si="11"/>
        <v>219.59250000000003</v>
      </c>
      <c r="K100" s="13">
        <f ca="1">Table4[[#This Row],[Weekly Cashout (-Fees)]]*4</f>
        <v>878.37000000000012</v>
      </c>
    </row>
    <row r="101" spans="1:11" ht="15.75" customHeight="1" x14ac:dyDescent="0.25">
      <c r="A101" s="9">
        <f t="shared" ca="1" si="9"/>
        <v>45166</v>
      </c>
      <c r="B101" s="10">
        <f t="shared" si="8"/>
        <v>98</v>
      </c>
      <c r="C101" s="11">
        <f t="shared" ca="1" si="12"/>
        <v>4855</v>
      </c>
      <c r="D101" s="11">
        <f ca="1">IF(WEEKDAY(Table4[[#This Row],[Date]],2)&lt;=5,C101*$I$4,"")</f>
        <v>48.550000000000004</v>
      </c>
      <c r="E101" s="11" t="str">
        <f ca="1">IF(AND(SUM($D$4:D101)-SUM($E$4:E100)&gt;=$K$2,WEEKDAY(Table4[[#This Row],[Date]],2)=5),SUM($D$4:D101)-SUM($F$4:F100),"")</f>
        <v/>
      </c>
      <c r="F101" s="11" t="str">
        <f t="shared" ca="1" si="10"/>
        <v/>
      </c>
      <c r="G101" s="14"/>
      <c r="H101" s="11">
        <f t="shared" ca="1" si="13"/>
        <v>4903.6499999999969</v>
      </c>
      <c r="I101" s="40"/>
      <c r="J101" s="13">
        <f t="shared" ca="1" si="11"/>
        <v>230.61250000000001</v>
      </c>
      <c r="K101" s="13">
        <f ca="1">Table4[[#This Row],[Weekly Cashout (-Fees)]]*4</f>
        <v>922.45</v>
      </c>
    </row>
    <row r="102" spans="1:11" ht="15.75" customHeight="1" x14ac:dyDescent="0.25">
      <c r="A102" s="9">
        <f t="shared" ca="1" si="9"/>
        <v>45167</v>
      </c>
      <c r="B102" s="10">
        <f t="shared" si="8"/>
        <v>99</v>
      </c>
      <c r="C102" s="11">
        <f t="shared" ca="1" si="12"/>
        <v>4855</v>
      </c>
      <c r="D102" s="11">
        <f ca="1">IF(WEEKDAY(Table4[[#This Row],[Date]],2)&lt;=5,C102*$I$4,"")</f>
        <v>48.550000000000004</v>
      </c>
      <c r="E102" s="11" t="str">
        <f ca="1">IF(AND(SUM($D$4:D102)-SUM($E$4:E101)&gt;=$K$2,WEEKDAY(Table4[[#This Row],[Date]],2)=5),SUM($D$4:D102)-SUM($F$4:F101),"")</f>
        <v/>
      </c>
      <c r="F102" s="11" t="str">
        <f t="shared" ca="1" si="10"/>
        <v/>
      </c>
      <c r="G102" s="14"/>
      <c r="H102" s="11">
        <f t="shared" ca="1" si="13"/>
        <v>4952.1999999999971</v>
      </c>
      <c r="I102" s="40"/>
      <c r="J102" s="13">
        <f t="shared" ca="1" si="11"/>
        <v>230.61250000000001</v>
      </c>
      <c r="K102" s="13">
        <f ca="1">Table4[[#This Row],[Weekly Cashout (-Fees)]]*4</f>
        <v>922.45</v>
      </c>
    </row>
    <row r="103" spans="1:11" ht="15.75" customHeight="1" x14ac:dyDescent="0.25">
      <c r="A103" s="9">
        <f t="shared" ca="1" si="9"/>
        <v>45168</v>
      </c>
      <c r="B103" s="10">
        <f t="shared" si="8"/>
        <v>100</v>
      </c>
      <c r="C103" s="11">
        <f t="shared" ca="1" si="12"/>
        <v>4855</v>
      </c>
      <c r="D103" s="11">
        <f ca="1">IF(WEEKDAY(Table4[[#This Row],[Date]],2)&lt;=5,C103*$I$4,"")</f>
        <v>48.550000000000004</v>
      </c>
      <c r="E103" s="11" t="str">
        <f ca="1">IF(AND(SUM($D$4:D103)-SUM($E$4:E102)&gt;=$K$2,WEEKDAY(Table4[[#This Row],[Date]],2)=5),SUM($D$4:D103)-SUM($F$4:F102),"")</f>
        <v/>
      </c>
      <c r="F103" s="11" t="str">
        <f t="shared" ca="1" si="10"/>
        <v/>
      </c>
      <c r="G103" s="14"/>
      <c r="H103" s="11">
        <f t="shared" ca="1" si="13"/>
        <v>5000.7499999999973</v>
      </c>
      <c r="I103" s="40"/>
      <c r="J103" s="13">
        <f t="shared" ca="1" si="11"/>
        <v>230.61250000000001</v>
      </c>
      <c r="K103" s="13">
        <f ca="1">Table4[[#This Row],[Weekly Cashout (-Fees)]]*4</f>
        <v>922.45</v>
      </c>
    </row>
    <row r="104" spans="1:11" ht="15.75" customHeight="1" x14ac:dyDescent="0.25">
      <c r="A104" s="9">
        <f t="shared" ca="1" si="9"/>
        <v>45169</v>
      </c>
      <c r="B104" s="10">
        <f t="shared" si="8"/>
        <v>101</v>
      </c>
      <c r="C104" s="11">
        <f t="shared" ca="1" si="12"/>
        <v>4855</v>
      </c>
      <c r="D104" s="11">
        <f ca="1">IF(WEEKDAY(Table4[[#This Row],[Date]],2)&lt;=5,C104*$I$4,"")</f>
        <v>48.550000000000004</v>
      </c>
      <c r="E104" s="11" t="str">
        <f ca="1">IF(AND(SUM($D$4:D104)-SUM($E$4:E103)&gt;=$K$2,WEEKDAY(Table4[[#This Row],[Date]],2)=5),SUM($D$4:D104)-SUM($F$4:F103),"")</f>
        <v/>
      </c>
      <c r="F104" s="11" t="str">
        <f t="shared" ca="1" si="10"/>
        <v/>
      </c>
      <c r="G104" s="14"/>
      <c r="H104" s="11">
        <f t="shared" ca="1" si="13"/>
        <v>5049.2999999999975</v>
      </c>
      <c r="I104" s="40"/>
      <c r="J104" s="13">
        <f t="shared" ca="1" si="11"/>
        <v>230.61250000000001</v>
      </c>
      <c r="K104" s="13">
        <f ca="1">Table4[[#This Row],[Weekly Cashout (-Fees)]]*4</f>
        <v>922.45</v>
      </c>
    </row>
    <row r="105" spans="1:11" ht="15.75" customHeight="1" x14ac:dyDescent="0.25">
      <c r="A105" s="9">
        <f t="shared" ca="1" si="9"/>
        <v>45170</v>
      </c>
      <c r="B105" s="10">
        <f t="shared" si="8"/>
        <v>102</v>
      </c>
      <c r="C105" s="11">
        <f t="shared" ca="1" si="12"/>
        <v>4855</v>
      </c>
      <c r="D105" s="11">
        <f ca="1">IF(WEEKDAY(Table4[[#This Row],[Date]],2)&lt;=5,C105*$I$4,"")</f>
        <v>48.550000000000004</v>
      </c>
      <c r="E105" s="11">
        <f ca="1">IF(AND(SUM($D$4:D105)-SUM($E$4:E104)&gt;=$K$2,WEEKDAY(Table4[[#This Row],[Date]],2)=5),SUM($D$4:D105)-SUM($F$4:F104),"")</f>
        <v>242.85000000000127</v>
      </c>
      <c r="F105" s="11">
        <f t="shared" ca="1" si="10"/>
        <v>242</v>
      </c>
      <c r="G105" s="14"/>
      <c r="H105" s="11">
        <f t="shared" ca="1" si="13"/>
        <v>5097.8499999999976</v>
      </c>
      <c r="I105" s="40"/>
      <c r="J105" s="13">
        <f t="shared" ca="1" si="11"/>
        <v>230.61250000000001</v>
      </c>
      <c r="K105" s="13">
        <f ca="1">Table4[[#This Row],[Weekly Cashout (-Fees)]]*4</f>
        <v>922.45</v>
      </c>
    </row>
    <row r="106" spans="1:11" ht="15.75" customHeight="1" x14ac:dyDescent="0.25">
      <c r="A106" s="9">
        <f t="shared" ca="1" si="9"/>
        <v>45171</v>
      </c>
      <c r="B106" s="10">
        <f t="shared" si="8"/>
        <v>103</v>
      </c>
      <c r="C106" s="11">
        <f t="shared" ca="1" si="12"/>
        <v>5097</v>
      </c>
      <c r="D106" s="11" t="str">
        <f ca="1">IF(WEEKDAY(Table4[[#This Row],[Date]],2)&lt;=5,C106*$I$4,"")</f>
        <v/>
      </c>
      <c r="E106" s="11" t="str">
        <f ca="1">IF(AND(SUM($D$4:D106)-SUM($E$4:E105)&gt;=$K$2,WEEKDAY(Table4[[#This Row],[Date]],2)=5),SUM($D$4:D106)-SUM($F$4:F105),"")</f>
        <v/>
      </c>
      <c r="F106" s="11" t="str">
        <f t="shared" ca="1" si="10"/>
        <v/>
      </c>
      <c r="G106" s="14"/>
      <c r="H106" s="11">
        <f t="shared" ca="1" si="13"/>
        <v>5097.8499999999976</v>
      </c>
      <c r="I106" s="40"/>
      <c r="J106" s="13">
        <f t="shared" ca="1" si="11"/>
        <v>230.61250000000001</v>
      </c>
      <c r="K106" s="13">
        <f ca="1">Table4[[#This Row],[Weekly Cashout (-Fees)]]*4</f>
        <v>922.45</v>
      </c>
    </row>
    <row r="107" spans="1:11" ht="15.75" customHeight="1" x14ac:dyDescent="0.25">
      <c r="A107" s="9">
        <f t="shared" ca="1" si="9"/>
        <v>45172</v>
      </c>
      <c r="B107" s="10">
        <f t="shared" si="8"/>
        <v>104</v>
      </c>
      <c r="C107" s="11">
        <f t="shared" ca="1" si="12"/>
        <v>5097</v>
      </c>
      <c r="D107" s="11" t="str">
        <f ca="1">IF(WEEKDAY(Table4[[#This Row],[Date]],2)&lt;=5,C107*$I$4,"")</f>
        <v/>
      </c>
      <c r="E107" s="11" t="str">
        <f ca="1">IF(AND(SUM($D$4:D107)-SUM($E$4:E106)&gt;=$K$2,WEEKDAY(Table4[[#This Row],[Date]],2)=5),SUM($D$4:D107)-SUM($F$4:F106),"")</f>
        <v/>
      </c>
      <c r="F107" s="11" t="str">
        <f t="shared" ca="1" si="10"/>
        <v/>
      </c>
      <c r="G107" s="14"/>
      <c r="H107" s="11">
        <f t="shared" ca="1" si="13"/>
        <v>5097.8499999999976</v>
      </c>
      <c r="I107" s="40"/>
      <c r="J107" s="13">
        <f t="shared" ca="1" si="11"/>
        <v>230.61250000000001</v>
      </c>
      <c r="K107" s="13">
        <f ca="1">Table4[[#This Row],[Weekly Cashout (-Fees)]]*4</f>
        <v>922.45</v>
      </c>
    </row>
    <row r="108" spans="1:11" ht="15.75" customHeight="1" x14ac:dyDescent="0.25">
      <c r="A108" s="9">
        <f t="shared" ca="1" si="9"/>
        <v>45173</v>
      </c>
      <c r="B108" s="10">
        <f t="shared" si="8"/>
        <v>105</v>
      </c>
      <c r="C108" s="11">
        <f t="shared" ca="1" si="12"/>
        <v>5097</v>
      </c>
      <c r="D108" s="11">
        <f ca="1">IF(WEEKDAY(Table4[[#This Row],[Date]],2)&lt;=5,C108*$I$4,"")</f>
        <v>50.97</v>
      </c>
      <c r="E108" s="11" t="str">
        <f ca="1">IF(AND(SUM($D$4:D108)-SUM($E$4:E107)&gt;=$K$2,WEEKDAY(Table4[[#This Row],[Date]],2)=5),SUM($D$4:D108)-SUM($F$4:F107),"")</f>
        <v/>
      </c>
      <c r="F108" s="11" t="str">
        <f t="shared" ca="1" si="10"/>
        <v/>
      </c>
      <c r="G108" s="14"/>
      <c r="H108" s="11">
        <f t="shared" ca="1" si="13"/>
        <v>5148.8199999999979</v>
      </c>
      <c r="I108" s="40"/>
      <c r="J108" s="13">
        <f t="shared" ca="1" si="11"/>
        <v>242.10749999999999</v>
      </c>
      <c r="K108" s="13">
        <f ca="1">Table4[[#This Row],[Weekly Cashout (-Fees)]]*4</f>
        <v>968.43</v>
      </c>
    </row>
    <row r="109" spans="1:11" ht="15.75" customHeight="1" x14ac:dyDescent="0.25">
      <c r="A109" s="9">
        <f t="shared" ca="1" si="9"/>
        <v>45174</v>
      </c>
      <c r="B109" s="10">
        <f t="shared" si="8"/>
        <v>106</v>
      </c>
      <c r="C109" s="11">
        <f t="shared" ca="1" si="12"/>
        <v>5097</v>
      </c>
      <c r="D109" s="11">
        <f ca="1">IF(WEEKDAY(Table4[[#This Row],[Date]],2)&lt;=5,C109*$I$4,"")</f>
        <v>50.97</v>
      </c>
      <c r="E109" s="11" t="str">
        <f ca="1">IF(AND(SUM($D$4:D109)-SUM($E$4:E108)&gt;=$K$2,WEEKDAY(Table4[[#This Row],[Date]],2)=5),SUM($D$4:D109)-SUM($F$4:F108),"")</f>
        <v/>
      </c>
      <c r="F109" s="11" t="str">
        <f t="shared" ca="1" si="10"/>
        <v/>
      </c>
      <c r="G109" s="14"/>
      <c r="H109" s="11">
        <f t="shared" ca="1" si="13"/>
        <v>5199.7899999999981</v>
      </c>
      <c r="I109" s="40"/>
      <c r="J109" s="13">
        <f t="shared" ca="1" si="11"/>
        <v>242.10749999999999</v>
      </c>
      <c r="K109" s="13">
        <f ca="1">Table4[[#This Row],[Weekly Cashout (-Fees)]]*4</f>
        <v>968.43</v>
      </c>
    </row>
    <row r="110" spans="1:11" ht="15.75" customHeight="1" x14ac:dyDescent="0.25">
      <c r="A110" s="9">
        <f t="shared" ca="1" si="9"/>
        <v>45175</v>
      </c>
      <c r="B110" s="10">
        <f t="shared" si="8"/>
        <v>107</v>
      </c>
      <c r="C110" s="11">
        <f t="shared" ca="1" si="12"/>
        <v>5097</v>
      </c>
      <c r="D110" s="11">
        <f ca="1">IF(WEEKDAY(Table4[[#This Row],[Date]],2)&lt;=5,C110*$I$4,"")</f>
        <v>50.97</v>
      </c>
      <c r="E110" s="11" t="str">
        <f ca="1">IF(AND(SUM($D$4:D110)-SUM($E$4:E109)&gt;=$K$2,WEEKDAY(Table4[[#This Row],[Date]],2)=5),SUM($D$4:D110)-SUM($F$4:F109),"")</f>
        <v/>
      </c>
      <c r="F110" s="11" t="str">
        <f t="shared" ca="1" si="10"/>
        <v/>
      </c>
      <c r="G110" s="14"/>
      <c r="H110" s="11">
        <f t="shared" ca="1" si="13"/>
        <v>5250.7599999999984</v>
      </c>
      <c r="I110" s="40"/>
      <c r="J110" s="13">
        <f t="shared" ca="1" si="11"/>
        <v>242.10749999999999</v>
      </c>
      <c r="K110" s="13">
        <f ca="1">Table4[[#This Row],[Weekly Cashout (-Fees)]]*4</f>
        <v>968.43</v>
      </c>
    </row>
    <row r="111" spans="1:11" ht="15.75" customHeight="1" x14ac:dyDescent="0.25">
      <c r="A111" s="9">
        <f t="shared" ca="1" si="9"/>
        <v>45176</v>
      </c>
      <c r="B111" s="10">
        <f t="shared" si="8"/>
        <v>108</v>
      </c>
      <c r="C111" s="11">
        <f t="shared" ca="1" si="12"/>
        <v>5097</v>
      </c>
      <c r="D111" s="11">
        <f ca="1">IF(WEEKDAY(Table4[[#This Row],[Date]],2)&lt;=5,C111*$I$4,"")</f>
        <v>50.97</v>
      </c>
      <c r="E111" s="11" t="str">
        <f ca="1">IF(AND(SUM($D$4:D111)-SUM($E$4:E110)&gt;=$K$2,WEEKDAY(Table4[[#This Row],[Date]],2)=5),SUM($D$4:D111)-SUM($F$4:F110),"")</f>
        <v/>
      </c>
      <c r="F111" s="11" t="str">
        <f t="shared" ca="1" si="10"/>
        <v/>
      </c>
      <c r="G111" s="14"/>
      <c r="H111" s="11">
        <f t="shared" ca="1" si="13"/>
        <v>5301.7299999999987</v>
      </c>
      <c r="I111" s="40"/>
      <c r="J111" s="13">
        <f t="shared" ca="1" si="11"/>
        <v>242.10749999999999</v>
      </c>
      <c r="K111" s="13">
        <f ca="1">Table4[[#This Row],[Weekly Cashout (-Fees)]]*4</f>
        <v>968.43</v>
      </c>
    </row>
    <row r="112" spans="1:11" ht="15.75" customHeight="1" x14ac:dyDescent="0.25">
      <c r="A112" s="9">
        <f t="shared" ca="1" si="9"/>
        <v>45177</v>
      </c>
      <c r="B112" s="10">
        <f t="shared" si="8"/>
        <v>109</v>
      </c>
      <c r="C112" s="11">
        <f t="shared" ca="1" si="12"/>
        <v>5097</v>
      </c>
      <c r="D112" s="11">
        <f ca="1">IF(WEEKDAY(Table4[[#This Row],[Date]],2)&lt;=5,C112*$I$4,"")</f>
        <v>50.97</v>
      </c>
      <c r="E112" s="11">
        <f ca="1">IF(AND(SUM($D$4:D112)-SUM($E$4:E111)&gt;=$K$2,WEEKDAY(Table4[[#This Row],[Date]],2)=5),SUM($D$4:D112)-SUM($F$4:F111),"")</f>
        <v>255.70000000000027</v>
      </c>
      <c r="F112" s="11">
        <f t="shared" ca="1" si="10"/>
        <v>255</v>
      </c>
      <c r="G112" s="14"/>
      <c r="H112" s="11">
        <f t="shared" ca="1" si="13"/>
        <v>5352.6999999999989</v>
      </c>
      <c r="I112" s="40"/>
      <c r="J112" s="13">
        <f t="shared" ca="1" si="11"/>
        <v>242.10749999999999</v>
      </c>
      <c r="K112" s="13">
        <f ca="1">Table4[[#This Row],[Weekly Cashout (-Fees)]]*4</f>
        <v>968.43</v>
      </c>
    </row>
    <row r="113" spans="1:11" ht="15.75" customHeight="1" x14ac:dyDescent="0.25">
      <c r="A113" s="9">
        <f t="shared" ca="1" si="9"/>
        <v>45178</v>
      </c>
      <c r="B113" s="10">
        <f t="shared" si="8"/>
        <v>110</v>
      </c>
      <c r="C113" s="11">
        <f t="shared" ca="1" si="12"/>
        <v>5352</v>
      </c>
      <c r="D113" s="11" t="str">
        <f ca="1">IF(WEEKDAY(Table4[[#This Row],[Date]],2)&lt;=5,C113*$I$4,"")</f>
        <v/>
      </c>
      <c r="E113" s="11" t="str">
        <f ca="1">IF(AND(SUM($D$4:D113)-SUM($E$4:E112)&gt;=$K$2,WEEKDAY(Table4[[#This Row],[Date]],2)=5),SUM($D$4:D113)-SUM($F$4:F112),"")</f>
        <v/>
      </c>
      <c r="F113" s="11" t="str">
        <f t="shared" ca="1" si="10"/>
        <v/>
      </c>
      <c r="G113" s="14"/>
      <c r="H113" s="11">
        <f t="shared" ca="1" si="13"/>
        <v>5352.6999999999989</v>
      </c>
      <c r="I113" s="40"/>
      <c r="J113" s="13">
        <f t="shared" ca="1" si="11"/>
        <v>242.10749999999999</v>
      </c>
      <c r="K113" s="13">
        <f ca="1">Table4[[#This Row],[Weekly Cashout (-Fees)]]*4</f>
        <v>968.43</v>
      </c>
    </row>
    <row r="114" spans="1:11" ht="15.75" customHeight="1" x14ac:dyDescent="0.25">
      <c r="A114" s="9">
        <f t="shared" ca="1" si="9"/>
        <v>45179</v>
      </c>
      <c r="B114" s="10">
        <f t="shared" si="8"/>
        <v>111</v>
      </c>
      <c r="C114" s="11">
        <f t="shared" ca="1" si="12"/>
        <v>5352</v>
      </c>
      <c r="D114" s="11" t="str">
        <f ca="1">IF(WEEKDAY(Table4[[#This Row],[Date]],2)&lt;=5,C114*$I$4,"")</f>
        <v/>
      </c>
      <c r="E114" s="11" t="str">
        <f ca="1">IF(AND(SUM($D$4:D114)-SUM($E$4:E113)&gt;=$K$2,WEEKDAY(Table4[[#This Row],[Date]],2)=5),SUM($D$4:D114)-SUM($F$4:F113),"")</f>
        <v/>
      </c>
      <c r="F114" s="11" t="str">
        <f t="shared" ca="1" si="10"/>
        <v/>
      </c>
      <c r="G114" s="14"/>
      <c r="H114" s="11">
        <f t="shared" ca="1" si="13"/>
        <v>5352.6999999999989</v>
      </c>
      <c r="I114" s="40"/>
      <c r="J114" s="13">
        <f t="shared" ca="1" si="11"/>
        <v>242.10749999999999</v>
      </c>
      <c r="K114" s="13">
        <f ca="1">Table4[[#This Row],[Weekly Cashout (-Fees)]]*4</f>
        <v>968.43</v>
      </c>
    </row>
    <row r="115" spans="1:11" ht="15.75" customHeight="1" x14ac:dyDescent="0.25">
      <c r="A115" s="9">
        <f t="shared" ca="1" si="9"/>
        <v>45180</v>
      </c>
      <c r="B115" s="10">
        <f t="shared" si="8"/>
        <v>112</v>
      </c>
      <c r="C115" s="11">
        <f t="shared" ca="1" si="12"/>
        <v>5352</v>
      </c>
      <c r="D115" s="11">
        <f ca="1">IF(WEEKDAY(Table4[[#This Row],[Date]],2)&lt;=5,C115*$I$4,"")</f>
        <v>53.52</v>
      </c>
      <c r="E115" s="11" t="str">
        <f ca="1">IF(AND(SUM($D$4:D115)-SUM($E$4:E114)&gt;=$K$2,WEEKDAY(Table4[[#This Row],[Date]],2)=5),SUM($D$4:D115)-SUM($F$4:F114),"")</f>
        <v/>
      </c>
      <c r="F115" s="11" t="str">
        <f t="shared" ca="1" si="10"/>
        <v/>
      </c>
      <c r="G115" s="14"/>
      <c r="H115" s="11">
        <f t="shared" ca="1" si="13"/>
        <v>5406.2199999999993</v>
      </c>
      <c r="I115" s="40"/>
      <c r="J115" s="13">
        <f t="shared" ca="1" si="11"/>
        <v>254.22000000000003</v>
      </c>
      <c r="K115" s="13">
        <f ca="1">Table4[[#This Row],[Weekly Cashout (-Fees)]]*4</f>
        <v>1016.8800000000001</v>
      </c>
    </row>
    <row r="116" spans="1:11" ht="15.75" customHeight="1" x14ac:dyDescent="0.25">
      <c r="A116" s="9">
        <f t="shared" ca="1" si="9"/>
        <v>45181</v>
      </c>
      <c r="B116" s="10">
        <f t="shared" si="8"/>
        <v>113</v>
      </c>
      <c r="C116" s="11">
        <f t="shared" ca="1" si="12"/>
        <v>5352</v>
      </c>
      <c r="D116" s="11">
        <f ca="1">IF(WEEKDAY(Table4[[#This Row],[Date]],2)&lt;=5,C116*$I$4,"")</f>
        <v>53.52</v>
      </c>
      <c r="E116" s="11" t="str">
        <f ca="1">IF(AND(SUM($D$4:D116)-SUM($E$4:E115)&gt;=$K$2,WEEKDAY(Table4[[#This Row],[Date]],2)=5),SUM($D$4:D116)-SUM($F$4:F115),"")</f>
        <v/>
      </c>
      <c r="F116" s="11" t="str">
        <f t="shared" ca="1" si="10"/>
        <v/>
      </c>
      <c r="G116" s="14"/>
      <c r="H116" s="11">
        <f t="shared" ca="1" si="13"/>
        <v>5459.74</v>
      </c>
      <c r="I116" s="40"/>
      <c r="J116" s="13">
        <f t="shared" ca="1" si="11"/>
        <v>254.22000000000003</v>
      </c>
      <c r="K116" s="13">
        <f ca="1">Table4[[#This Row],[Weekly Cashout (-Fees)]]*4</f>
        <v>1016.8800000000001</v>
      </c>
    </row>
    <row r="117" spans="1:11" ht="15.75" customHeight="1" x14ac:dyDescent="0.25">
      <c r="A117" s="9">
        <f t="shared" ca="1" si="9"/>
        <v>45182</v>
      </c>
      <c r="B117" s="10">
        <f t="shared" si="8"/>
        <v>114</v>
      </c>
      <c r="C117" s="11">
        <f t="shared" ca="1" si="12"/>
        <v>5352</v>
      </c>
      <c r="D117" s="11">
        <f ca="1">IF(WEEKDAY(Table4[[#This Row],[Date]],2)&lt;=5,C117*$I$4,"")</f>
        <v>53.52</v>
      </c>
      <c r="E117" s="11" t="str">
        <f ca="1">IF(AND(SUM($D$4:D117)-SUM($E$4:E116)&gt;=$K$2,WEEKDAY(Table4[[#This Row],[Date]],2)=5),SUM($D$4:D117)-SUM($F$4:F116),"")</f>
        <v/>
      </c>
      <c r="F117" s="11" t="str">
        <f t="shared" ca="1" si="10"/>
        <v/>
      </c>
      <c r="G117" s="14"/>
      <c r="H117" s="11">
        <f t="shared" ca="1" si="13"/>
        <v>5513.26</v>
      </c>
      <c r="I117" s="40"/>
      <c r="J117" s="13">
        <f t="shared" ca="1" si="11"/>
        <v>254.22000000000003</v>
      </c>
      <c r="K117" s="13">
        <f ca="1">Table4[[#This Row],[Weekly Cashout (-Fees)]]*4</f>
        <v>1016.8800000000001</v>
      </c>
    </row>
    <row r="118" spans="1:11" ht="15.75" customHeight="1" x14ac:dyDescent="0.25">
      <c r="A118" s="9">
        <f t="shared" ca="1" si="9"/>
        <v>45183</v>
      </c>
      <c r="B118" s="10">
        <f t="shared" si="8"/>
        <v>115</v>
      </c>
      <c r="C118" s="11">
        <f t="shared" ca="1" si="12"/>
        <v>5352</v>
      </c>
      <c r="D118" s="11">
        <f ca="1">IF(WEEKDAY(Table4[[#This Row],[Date]],2)&lt;=5,C118*$I$4,"")</f>
        <v>53.52</v>
      </c>
      <c r="E118" s="11" t="str">
        <f ca="1">IF(AND(SUM($D$4:D118)-SUM($E$4:E117)&gt;=$K$2,WEEKDAY(Table4[[#This Row],[Date]],2)=5),SUM($D$4:D118)-SUM($F$4:F117),"")</f>
        <v/>
      </c>
      <c r="F118" s="11" t="str">
        <f t="shared" ca="1" si="10"/>
        <v/>
      </c>
      <c r="G118" s="14"/>
      <c r="H118" s="11">
        <f t="shared" ca="1" si="13"/>
        <v>5566.7800000000007</v>
      </c>
      <c r="I118" s="40"/>
      <c r="J118" s="13">
        <f t="shared" ca="1" si="11"/>
        <v>254.22000000000003</v>
      </c>
      <c r="K118" s="13">
        <f ca="1">Table4[[#This Row],[Weekly Cashout (-Fees)]]*4</f>
        <v>1016.8800000000001</v>
      </c>
    </row>
    <row r="119" spans="1:11" ht="15.75" customHeight="1" x14ac:dyDescent="0.25">
      <c r="A119" s="9">
        <f t="shared" ca="1" si="9"/>
        <v>45184</v>
      </c>
      <c r="B119" s="10">
        <f t="shared" si="8"/>
        <v>116</v>
      </c>
      <c r="C119" s="11">
        <f t="shared" ca="1" si="12"/>
        <v>5352</v>
      </c>
      <c r="D119" s="11">
        <f ca="1">IF(WEEKDAY(Table4[[#This Row],[Date]],2)&lt;=5,C119*$I$4,"")</f>
        <v>53.52</v>
      </c>
      <c r="E119" s="11">
        <f ca="1">IF(AND(SUM($D$4:D119)-SUM($E$4:E118)&gt;=$K$2,WEEKDAY(Table4[[#This Row],[Date]],2)=5),SUM($D$4:D119)-SUM($F$4:F118),"")</f>
        <v>268.30000000000018</v>
      </c>
      <c r="F119" s="11">
        <f t="shared" ca="1" si="10"/>
        <v>268</v>
      </c>
      <c r="G119" s="14"/>
      <c r="H119" s="11">
        <f t="shared" ca="1" si="13"/>
        <v>5620.3000000000011</v>
      </c>
      <c r="I119" s="40"/>
      <c r="J119" s="13">
        <f t="shared" ca="1" si="11"/>
        <v>254.22000000000003</v>
      </c>
      <c r="K119" s="13">
        <f ca="1">Table4[[#This Row],[Weekly Cashout (-Fees)]]*4</f>
        <v>1016.8800000000001</v>
      </c>
    </row>
    <row r="120" spans="1:11" ht="15.75" customHeight="1" x14ac:dyDescent="0.25">
      <c r="A120" s="9">
        <f t="shared" ca="1" si="9"/>
        <v>45185</v>
      </c>
      <c r="B120" s="10">
        <f t="shared" si="8"/>
        <v>117</v>
      </c>
      <c r="C120" s="11">
        <f t="shared" ca="1" si="12"/>
        <v>5620</v>
      </c>
      <c r="D120" s="11" t="str">
        <f ca="1">IF(WEEKDAY(Table4[[#This Row],[Date]],2)&lt;=5,C120*$I$4,"")</f>
        <v/>
      </c>
      <c r="E120" s="11" t="str">
        <f ca="1">IF(AND(SUM($D$4:D120)-SUM($E$4:E119)&gt;=$K$2,WEEKDAY(Table4[[#This Row],[Date]],2)=5),SUM($D$4:D120)-SUM($F$4:F119),"")</f>
        <v/>
      </c>
      <c r="F120" s="11" t="str">
        <f t="shared" ca="1" si="10"/>
        <v/>
      </c>
      <c r="G120" s="14"/>
      <c r="H120" s="11">
        <f t="shared" ca="1" si="13"/>
        <v>5620.3000000000011</v>
      </c>
      <c r="I120" s="40"/>
      <c r="J120" s="13">
        <f t="shared" ca="1" si="11"/>
        <v>254.22000000000003</v>
      </c>
      <c r="K120" s="13">
        <f ca="1">Table4[[#This Row],[Weekly Cashout (-Fees)]]*4</f>
        <v>1016.8800000000001</v>
      </c>
    </row>
    <row r="121" spans="1:11" ht="15.75" customHeight="1" x14ac:dyDescent="0.25">
      <c r="A121" s="9">
        <f t="shared" ca="1" si="9"/>
        <v>45186</v>
      </c>
      <c r="B121" s="10">
        <f t="shared" si="8"/>
        <v>118</v>
      </c>
      <c r="C121" s="11">
        <f t="shared" ca="1" si="12"/>
        <v>5620</v>
      </c>
      <c r="D121" s="11" t="str">
        <f ca="1">IF(WEEKDAY(Table4[[#This Row],[Date]],2)&lt;=5,C121*$I$4,"")</f>
        <v/>
      </c>
      <c r="E121" s="11" t="str">
        <f ca="1">IF(AND(SUM($D$4:D121)-SUM($E$4:E120)&gt;=$K$2,WEEKDAY(Table4[[#This Row],[Date]],2)=5),SUM($D$4:D121)-SUM($F$4:F120),"")</f>
        <v/>
      </c>
      <c r="F121" s="11" t="str">
        <f t="shared" ca="1" si="10"/>
        <v/>
      </c>
      <c r="G121" s="14"/>
      <c r="H121" s="11">
        <f t="shared" ca="1" si="13"/>
        <v>5620.3000000000011</v>
      </c>
      <c r="I121" s="40"/>
      <c r="J121" s="13">
        <f t="shared" ca="1" si="11"/>
        <v>254.22000000000003</v>
      </c>
      <c r="K121" s="13">
        <f ca="1">Table4[[#This Row],[Weekly Cashout (-Fees)]]*4</f>
        <v>1016.8800000000001</v>
      </c>
    </row>
    <row r="122" spans="1:11" ht="15.75" customHeight="1" x14ac:dyDescent="0.25">
      <c r="A122" s="9">
        <f t="shared" ca="1" si="9"/>
        <v>45187</v>
      </c>
      <c r="B122" s="10">
        <f t="shared" si="8"/>
        <v>119</v>
      </c>
      <c r="C122" s="11">
        <f t="shared" ca="1" si="12"/>
        <v>5620</v>
      </c>
      <c r="D122" s="11">
        <f ca="1">IF(WEEKDAY(Table4[[#This Row],[Date]],2)&lt;=5,C122*$I$4,"")</f>
        <v>56.2</v>
      </c>
      <c r="E122" s="11" t="str">
        <f ca="1">IF(AND(SUM($D$4:D122)-SUM($E$4:E121)&gt;=$K$2,WEEKDAY(Table4[[#This Row],[Date]],2)=5),SUM($D$4:D122)-SUM($F$4:F121),"")</f>
        <v/>
      </c>
      <c r="F122" s="11" t="str">
        <f t="shared" ca="1" si="10"/>
        <v/>
      </c>
      <c r="G122" s="14"/>
      <c r="H122" s="11">
        <f t="shared" ca="1" si="13"/>
        <v>5676.5000000000009</v>
      </c>
      <c r="I122" s="40"/>
      <c r="J122" s="13">
        <f t="shared" ca="1" si="11"/>
        <v>266.95</v>
      </c>
      <c r="K122" s="13">
        <f ca="1">Table4[[#This Row],[Weekly Cashout (-Fees)]]*4</f>
        <v>1067.8</v>
      </c>
    </row>
    <row r="123" spans="1:11" ht="15.75" customHeight="1" x14ac:dyDescent="0.25">
      <c r="A123" s="9">
        <f t="shared" ca="1" si="9"/>
        <v>45188</v>
      </c>
      <c r="B123" s="10">
        <f t="shared" si="8"/>
        <v>120</v>
      </c>
      <c r="C123" s="11">
        <f t="shared" ca="1" si="12"/>
        <v>5620</v>
      </c>
      <c r="D123" s="11">
        <f ca="1">IF(WEEKDAY(Table4[[#This Row],[Date]],2)&lt;=5,C123*$I$4,"")</f>
        <v>56.2</v>
      </c>
      <c r="E123" s="11" t="str">
        <f ca="1">IF(AND(SUM($D$4:D123)-SUM($E$4:E122)&gt;=$K$2,WEEKDAY(Table4[[#This Row],[Date]],2)=5),SUM($D$4:D123)-SUM($F$4:F122),"")</f>
        <v/>
      </c>
      <c r="F123" s="11" t="str">
        <f t="shared" ca="1" si="10"/>
        <v/>
      </c>
      <c r="G123" s="14"/>
      <c r="H123" s="11">
        <f t="shared" ca="1" si="13"/>
        <v>5732.7000000000007</v>
      </c>
      <c r="I123" s="40"/>
      <c r="J123" s="13">
        <f t="shared" ca="1" si="11"/>
        <v>266.95</v>
      </c>
      <c r="K123" s="13">
        <f ca="1">Table4[[#This Row],[Weekly Cashout (-Fees)]]*4</f>
        <v>1067.8</v>
      </c>
    </row>
    <row r="124" spans="1:11" ht="15.75" customHeight="1" x14ac:dyDescent="0.25">
      <c r="A124" s="9">
        <f t="shared" ca="1" si="9"/>
        <v>45189</v>
      </c>
      <c r="B124" s="10">
        <f t="shared" si="8"/>
        <v>121</v>
      </c>
      <c r="C124" s="11">
        <f t="shared" ca="1" si="12"/>
        <v>5620</v>
      </c>
      <c r="D124" s="11">
        <f ca="1">IF(WEEKDAY(Table4[[#This Row],[Date]],2)&lt;=5,C124*$I$4,"")</f>
        <v>56.2</v>
      </c>
      <c r="E124" s="11" t="str">
        <f ca="1">IF(AND(SUM($D$4:D124)-SUM($E$4:E123)&gt;=$K$2,WEEKDAY(Table4[[#This Row],[Date]],2)=5),SUM($D$4:D124)-SUM($F$4:F123),"")</f>
        <v/>
      </c>
      <c r="F124" s="11" t="str">
        <f t="shared" ca="1" si="10"/>
        <v/>
      </c>
      <c r="G124" s="14"/>
      <c r="H124" s="11">
        <f t="shared" ca="1" si="13"/>
        <v>5788.9000000000005</v>
      </c>
      <c r="I124" s="40"/>
      <c r="J124" s="13">
        <f t="shared" ca="1" si="11"/>
        <v>266.95</v>
      </c>
      <c r="K124" s="13">
        <f ca="1">Table4[[#This Row],[Weekly Cashout (-Fees)]]*4</f>
        <v>1067.8</v>
      </c>
    </row>
    <row r="125" spans="1:11" ht="15.75" customHeight="1" x14ac:dyDescent="0.25">
      <c r="A125" s="9">
        <f t="shared" ca="1" si="9"/>
        <v>45190</v>
      </c>
      <c r="B125" s="10">
        <f t="shared" si="8"/>
        <v>122</v>
      </c>
      <c r="C125" s="11">
        <f t="shared" ca="1" si="12"/>
        <v>5620</v>
      </c>
      <c r="D125" s="11">
        <f ca="1">IF(WEEKDAY(Table4[[#This Row],[Date]],2)&lt;=5,C125*$I$4,"")</f>
        <v>56.2</v>
      </c>
      <c r="E125" s="11" t="str">
        <f ca="1">IF(AND(SUM($D$4:D125)-SUM($E$4:E124)&gt;=$K$2,WEEKDAY(Table4[[#This Row],[Date]],2)=5),SUM($D$4:D125)-SUM($F$4:F124),"")</f>
        <v/>
      </c>
      <c r="F125" s="11" t="str">
        <f t="shared" ca="1" si="10"/>
        <v/>
      </c>
      <c r="G125" s="14"/>
      <c r="H125" s="11">
        <f t="shared" ca="1" si="13"/>
        <v>5845.1</v>
      </c>
      <c r="I125" s="40"/>
      <c r="J125" s="13">
        <f t="shared" ca="1" si="11"/>
        <v>266.95</v>
      </c>
      <c r="K125" s="13">
        <f ca="1">Table4[[#This Row],[Weekly Cashout (-Fees)]]*4</f>
        <v>1067.8</v>
      </c>
    </row>
    <row r="126" spans="1:11" ht="15.75" customHeight="1" x14ac:dyDescent="0.25">
      <c r="A126" s="9">
        <f t="shared" ca="1" si="9"/>
        <v>45191</v>
      </c>
      <c r="B126" s="10">
        <f t="shared" si="8"/>
        <v>123</v>
      </c>
      <c r="C126" s="11">
        <f t="shared" ca="1" si="12"/>
        <v>5620</v>
      </c>
      <c r="D126" s="11">
        <f ca="1">IF(WEEKDAY(Table4[[#This Row],[Date]],2)&lt;=5,C126*$I$4,"")</f>
        <v>56.2</v>
      </c>
      <c r="E126" s="11">
        <f ca="1">IF(AND(SUM($D$4:D126)-SUM($E$4:E125)&gt;=$K$2,WEEKDAY(Table4[[#This Row],[Date]],2)=5),SUM($D$4:D126)-SUM($F$4:F125),"")</f>
        <v>281.29999999999927</v>
      </c>
      <c r="F126" s="11">
        <f t="shared" ca="1" si="10"/>
        <v>281</v>
      </c>
      <c r="G126" s="14"/>
      <c r="H126" s="11">
        <f t="shared" ca="1" si="13"/>
        <v>5901.3</v>
      </c>
      <c r="I126" s="40"/>
      <c r="J126" s="13">
        <f t="shared" ca="1" si="11"/>
        <v>266.95</v>
      </c>
      <c r="K126" s="13">
        <f ca="1">Table4[[#This Row],[Weekly Cashout (-Fees)]]*4</f>
        <v>1067.8</v>
      </c>
    </row>
    <row r="127" spans="1:11" ht="15.75" customHeight="1" x14ac:dyDescent="0.25">
      <c r="A127" s="9">
        <f t="shared" ca="1" si="9"/>
        <v>45192</v>
      </c>
      <c r="B127" s="10">
        <f t="shared" si="8"/>
        <v>124</v>
      </c>
      <c r="C127" s="11">
        <f t="shared" ca="1" si="12"/>
        <v>5901</v>
      </c>
      <c r="D127" s="11" t="str">
        <f ca="1">IF(WEEKDAY(Table4[[#This Row],[Date]],2)&lt;=5,C127*$I$4,"")</f>
        <v/>
      </c>
      <c r="E127" s="11" t="str">
        <f ca="1">IF(AND(SUM($D$4:D127)-SUM($E$4:E126)&gt;=$K$2,WEEKDAY(Table4[[#This Row],[Date]],2)=5),SUM($D$4:D127)-SUM($F$4:F126),"")</f>
        <v/>
      </c>
      <c r="F127" s="11" t="str">
        <f t="shared" ca="1" si="10"/>
        <v/>
      </c>
      <c r="G127" s="14"/>
      <c r="H127" s="11">
        <f t="shared" ca="1" si="13"/>
        <v>5901.3</v>
      </c>
      <c r="I127" s="40"/>
      <c r="J127" s="13">
        <f t="shared" ca="1" si="11"/>
        <v>266.95</v>
      </c>
      <c r="K127" s="13">
        <f ca="1">Table4[[#This Row],[Weekly Cashout (-Fees)]]*4</f>
        <v>1067.8</v>
      </c>
    </row>
    <row r="128" spans="1:11" ht="15.75" customHeight="1" x14ac:dyDescent="0.25">
      <c r="A128" s="9">
        <f t="shared" ca="1" si="9"/>
        <v>45193</v>
      </c>
      <c r="B128" s="10">
        <f t="shared" si="8"/>
        <v>125</v>
      </c>
      <c r="C128" s="11">
        <f t="shared" ca="1" si="12"/>
        <v>5901</v>
      </c>
      <c r="D128" s="11" t="str">
        <f ca="1">IF(WEEKDAY(Table4[[#This Row],[Date]],2)&lt;=5,C128*$I$4,"")</f>
        <v/>
      </c>
      <c r="E128" s="11" t="str">
        <f ca="1">IF(AND(SUM($D$4:D128)-SUM($E$4:E127)&gt;=$K$2,WEEKDAY(Table4[[#This Row],[Date]],2)=5),SUM($D$4:D128)-SUM($F$4:F127),"")</f>
        <v/>
      </c>
      <c r="F128" s="11" t="str">
        <f t="shared" ca="1" si="10"/>
        <v/>
      </c>
      <c r="G128" s="14"/>
      <c r="H128" s="11">
        <f t="shared" ca="1" si="13"/>
        <v>5901.3</v>
      </c>
      <c r="I128" s="40"/>
      <c r="J128" s="13">
        <f t="shared" ca="1" si="11"/>
        <v>266.95</v>
      </c>
      <c r="K128" s="13">
        <f ca="1">Table4[[#This Row],[Weekly Cashout (-Fees)]]*4</f>
        <v>1067.8</v>
      </c>
    </row>
    <row r="129" spans="1:11" ht="15.75" customHeight="1" x14ac:dyDescent="0.25">
      <c r="A129" s="9">
        <f t="shared" ca="1" si="9"/>
        <v>45194</v>
      </c>
      <c r="B129" s="10">
        <f t="shared" si="8"/>
        <v>126</v>
      </c>
      <c r="C129" s="11">
        <f t="shared" ca="1" si="12"/>
        <v>5901</v>
      </c>
      <c r="D129" s="11">
        <f ca="1">IF(WEEKDAY(Table4[[#This Row],[Date]],2)&lt;=5,C129*$I$4,"")</f>
        <v>59.01</v>
      </c>
      <c r="E129" s="11" t="str">
        <f ca="1">IF(AND(SUM($D$4:D129)-SUM($E$4:E128)&gt;=$K$2,WEEKDAY(Table4[[#This Row],[Date]],2)=5),SUM($D$4:D129)-SUM($F$4:F128),"")</f>
        <v/>
      </c>
      <c r="F129" s="11" t="str">
        <f t="shared" ca="1" si="10"/>
        <v/>
      </c>
      <c r="G129" s="14"/>
      <c r="H129" s="11">
        <f t="shared" ca="1" si="13"/>
        <v>5960.31</v>
      </c>
      <c r="I129" s="40"/>
      <c r="J129" s="13">
        <f t="shared" ca="1" si="11"/>
        <v>280.29750000000001</v>
      </c>
      <c r="K129" s="13">
        <f ca="1">Table4[[#This Row],[Weekly Cashout (-Fees)]]*4</f>
        <v>1121.19</v>
      </c>
    </row>
    <row r="130" spans="1:11" ht="15.75" customHeight="1" x14ac:dyDescent="0.25">
      <c r="A130" s="9">
        <f t="shared" ca="1" si="9"/>
        <v>45195</v>
      </c>
      <c r="B130" s="10">
        <f t="shared" si="8"/>
        <v>127</v>
      </c>
      <c r="C130" s="11">
        <f t="shared" ca="1" si="12"/>
        <v>5901</v>
      </c>
      <c r="D130" s="11">
        <f ca="1">IF(WEEKDAY(Table4[[#This Row],[Date]],2)&lt;=5,C130*$I$4,"")</f>
        <v>59.01</v>
      </c>
      <c r="E130" s="11" t="str">
        <f ca="1">IF(AND(SUM($D$4:D130)-SUM($E$4:E129)&gt;=$K$2,WEEKDAY(Table4[[#This Row],[Date]],2)=5),SUM($D$4:D130)-SUM($F$4:F129),"")</f>
        <v/>
      </c>
      <c r="F130" s="11" t="str">
        <f t="shared" ca="1" si="10"/>
        <v/>
      </c>
      <c r="G130" s="14"/>
      <c r="H130" s="11">
        <f t="shared" ca="1" si="13"/>
        <v>6019.3200000000006</v>
      </c>
      <c r="I130" s="40"/>
      <c r="J130" s="13">
        <f t="shared" ca="1" si="11"/>
        <v>280.29750000000001</v>
      </c>
      <c r="K130" s="13">
        <f ca="1">Table4[[#This Row],[Weekly Cashout (-Fees)]]*4</f>
        <v>1121.19</v>
      </c>
    </row>
    <row r="131" spans="1:11" ht="15.75" customHeight="1" x14ac:dyDescent="0.25">
      <c r="A131" s="9">
        <f t="shared" ca="1" si="9"/>
        <v>45196</v>
      </c>
      <c r="B131" s="10">
        <f t="shared" si="8"/>
        <v>128</v>
      </c>
      <c r="C131" s="11">
        <f t="shared" ca="1" si="12"/>
        <v>5901</v>
      </c>
      <c r="D131" s="11">
        <f ca="1">IF(WEEKDAY(Table4[[#This Row],[Date]],2)&lt;=5,C131*$I$4,"")</f>
        <v>59.01</v>
      </c>
      <c r="E131" s="11" t="str">
        <f ca="1">IF(AND(SUM($D$4:D131)-SUM($E$4:E130)&gt;=$K$2,WEEKDAY(Table4[[#This Row],[Date]],2)=5),SUM($D$4:D131)-SUM($F$4:F130),"")</f>
        <v/>
      </c>
      <c r="F131" s="11" t="str">
        <f t="shared" ca="1" si="10"/>
        <v/>
      </c>
      <c r="G131" s="14"/>
      <c r="H131" s="11">
        <f t="shared" ca="1" si="13"/>
        <v>6078.3300000000008</v>
      </c>
      <c r="I131" s="40"/>
      <c r="J131" s="13">
        <f t="shared" ca="1" si="11"/>
        <v>280.29750000000001</v>
      </c>
      <c r="K131" s="13">
        <f ca="1">Table4[[#This Row],[Weekly Cashout (-Fees)]]*4</f>
        <v>1121.19</v>
      </c>
    </row>
    <row r="132" spans="1:11" ht="15.75" customHeight="1" x14ac:dyDescent="0.25">
      <c r="A132" s="9">
        <f t="shared" ca="1" si="9"/>
        <v>45197</v>
      </c>
      <c r="B132" s="10">
        <f t="shared" ref="B132:B195" si="14">ROW()-3</f>
        <v>129</v>
      </c>
      <c r="C132" s="11">
        <f t="shared" ca="1" si="12"/>
        <v>5901</v>
      </c>
      <c r="D132" s="11">
        <f ca="1">IF(WEEKDAY(Table4[[#This Row],[Date]],2)&lt;=5,C132*$I$4,"")</f>
        <v>59.01</v>
      </c>
      <c r="E132" s="11" t="str">
        <f ca="1">IF(AND(SUM($D$4:D132)-SUM($E$4:E131)&gt;=$K$2,WEEKDAY(Table4[[#This Row],[Date]],2)=5),SUM($D$4:D132)-SUM($F$4:F131),"")</f>
        <v/>
      </c>
      <c r="F132" s="11" t="str">
        <f t="shared" ca="1" si="10"/>
        <v/>
      </c>
      <c r="G132" s="14"/>
      <c r="H132" s="11">
        <f t="shared" ca="1" si="13"/>
        <v>6137.3400000000011</v>
      </c>
      <c r="I132" s="40"/>
      <c r="J132" s="13">
        <f t="shared" ca="1" si="11"/>
        <v>280.29750000000001</v>
      </c>
      <c r="K132" s="13">
        <f ca="1">Table4[[#This Row],[Weekly Cashout (-Fees)]]*4</f>
        <v>1121.19</v>
      </c>
    </row>
    <row r="133" spans="1:11" ht="15.75" customHeight="1" x14ac:dyDescent="0.25">
      <c r="A133" s="9">
        <f t="shared" ref="A133:A196" ca="1" si="15">A132+1</f>
        <v>45198</v>
      </c>
      <c r="B133" s="10">
        <f t="shared" si="14"/>
        <v>130</v>
      </c>
      <c r="C133" s="11">
        <f t="shared" ca="1" si="12"/>
        <v>5901</v>
      </c>
      <c r="D133" s="11">
        <f ca="1">IF(WEEKDAY(Table4[[#This Row],[Date]],2)&lt;=5,C133*$I$4,"")</f>
        <v>59.01</v>
      </c>
      <c r="E133" s="11">
        <f ca="1">IF(AND(SUM($D$4:D133)-SUM($E$4:E132)&gt;=$K$2,WEEKDAY(Table4[[#This Row],[Date]],2)=5),SUM($D$4:D133)-SUM($F$4:F132),"")</f>
        <v>295.35000000000036</v>
      </c>
      <c r="F133" s="11">
        <f t="shared" ca="1" si="10"/>
        <v>295</v>
      </c>
      <c r="G133" s="14"/>
      <c r="H133" s="11">
        <f t="shared" ca="1" si="13"/>
        <v>6196.3500000000013</v>
      </c>
      <c r="I133" s="40"/>
      <c r="J133" s="13">
        <f t="shared" ca="1" si="11"/>
        <v>280.29750000000001</v>
      </c>
      <c r="K133" s="13">
        <f ca="1">Table4[[#This Row],[Weekly Cashout (-Fees)]]*4</f>
        <v>1121.19</v>
      </c>
    </row>
    <row r="134" spans="1:11" ht="15.75" customHeight="1" x14ac:dyDescent="0.25">
      <c r="A134" s="9">
        <f t="shared" ca="1" si="15"/>
        <v>45199</v>
      </c>
      <c r="B134" s="10">
        <f t="shared" si="14"/>
        <v>131</v>
      </c>
      <c r="C134" s="11">
        <f t="shared" ca="1" si="12"/>
        <v>6196</v>
      </c>
      <c r="D134" s="11" t="str">
        <f ca="1">IF(WEEKDAY(Table4[[#This Row],[Date]],2)&lt;=5,C134*$I$4,"")</f>
        <v/>
      </c>
      <c r="E134" s="11" t="str">
        <f ca="1">IF(AND(SUM($D$4:D134)-SUM($E$4:E133)&gt;=$K$2,WEEKDAY(Table4[[#This Row],[Date]],2)=5),SUM($D$4:D134)-SUM($F$4:F133),"")</f>
        <v/>
      </c>
      <c r="F134" s="11" t="str">
        <f t="shared" ref="F134:F197" ca="1" si="16">IF(E134="","",IF(E134&gt;$K$2,TRUNC(E134*100%),""))</f>
        <v/>
      </c>
      <c r="G134" s="14"/>
      <c r="H134" s="11">
        <f t="shared" ca="1" si="13"/>
        <v>6196.3500000000013</v>
      </c>
      <c r="I134" s="40"/>
      <c r="J134" s="13">
        <f t="shared" ref="J134:J197" ca="1" si="17">IF(ISNUMBER(D134),D134*5-(D134*5*0.05),J133)</f>
        <v>280.29750000000001</v>
      </c>
      <c r="K134" s="13">
        <f ca="1">Table4[[#This Row],[Weekly Cashout (-Fees)]]*4</f>
        <v>1121.19</v>
      </c>
    </row>
    <row r="135" spans="1:11" ht="15.75" customHeight="1" x14ac:dyDescent="0.25">
      <c r="A135" s="9">
        <f t="shared" ca="1" si="15"/>
        <v>45200</v>
      </c>
      <c r="B135" s="10">
        <f t="shared" si="14"/>
        <v>132</v>
      </c>
      <c r="C135" s="11">
        <f t="shared" ref="C135:C198" ca="1" si="18">IF(ISNUMBER(F134),C134+F134+G134,C134+G134)</f>
        <v>6196</v>
      </c>
      <c r="D135" s="11" t="str">
        <f ca="1">IF(WEEKDAY(Table4[[#This Row],[Date]],2)&lt;=5,C135*$I$4,"")</f>
        <v/>
      </c>
      <c r="E135" s="11" t="str">
        <f ca="1">IF(AND(SUM($D$4:D135)-SUM($E$4:E134)&gt;=$K$2,WEEKDAY(Table4[[#This Row],[Date]],2)=5),SUM($D$4:D135)-SUM($F$4:F134),"")</f>
        <v/>
      </c>
      <c r="F135" s="11" t="str">
        <f t="shared" ca="1" si="16"/>
        <v/>
      </c>
      <c r="G135" s="14"/>
      <c r="H135" s="11">
        <f t="shared" ca="1" si="13"/>
        <v>6196.3500000000013</v>
      </c>
      <c r="I135" s="40"/>
      <c r="J135" s="13">
        <f t="shared" ca="1" si="17"/>
        <v>280.29750000000001</v>
      </c>
      <c r="K135" s="13">
        <f ca="1">Table4[[#This Row],[Weekly Cashout (-Fees)]]*4</f>
        <v>1121.19</v>
      </c>
    </row>
    <row r="136" spans="1:11" ht="15.75" customHeight="1" x14ac:dyDescent="0.25">
      <c r="A136" s="9">
        <f t="shared" ca="1" si="15"/>
        <v>45201</v>
      </c>
      <c r="B136" s="10">
        <f t="shared" si="14"/>
        <v>133</v>
      </c>
      <c r="C136" s="11">
        <f t="shared" ca="1" si="18"/>
        <v>6196</v>
      </c>
      <c r="D136" s="11">
        <f ca="1">IF(WEEKDAY(Table4[[#This Row],[Date]],2)&lt;=5,C136*$I$4,"")</f>
        <v>61.96</v>
      </c>
      <c r="E136" s="11" t="str">
        <f ca="1">IF(AND(SUM($D$4:D136)-SUM($E$4:E135)&gt;=$K$2,WEEKDAY(Table4[[#This Row],[Date]],2)=5),SUM($D$4:D136)-SUM($F$4:F135),"")</f>
        <v/>
      </c>
      <c r="F136" s="11" t="str">
        <f t="shared" ca="1" si="16"/>
        <v/>
      </c>
      <c r="G136" s="14"/>
      <c r="H136" s="11">
        <f t="shared" ca="1" si="13"/>
        <v>6258.3100000000013</v>
      </c>
      <c r="I136" s="40"/>
      <c r="J136" s="13">
        <f t="shared" ca="1" si="17"/>
        <v>294.31</v>
      </c>
      <c r="K136" s="13">
        <f ca="1">Table4[[#This Row],[Weekly Cashout (-Fees)]]*4</f>
        <v>1177.24</v>
      </c>
    </row>
    <row r="137" spans="1:11" ht="15.75" customHeight="1" x14ac:dyDescent="0.25">
      <c r="A137" s="9">
        <f t="shared" ca="1" si="15"/>
        <v>45202</v>
      </c>
      <c r="B137" s="10">
        <f t="shared" si="14"/>
        <v>134</v>
      </c>
      <c r="C137" s="11">
        <f t="shared" ca="1" si="18"/>
        <v>6196</v>
      </c>
      <c r="D137" s="11">
        <f ca="1">IF(WEEKDAY(Table4[[#This Row],[Date]],2)&lt;=5,C137*$I$4,"")</f>
        <v>61.96</v>
      </c>
      <c r="E137" s="11" t="str">
        <f ca="1">IF(AND(SUM($D$4:D137)-SUM($E$4:E136)&gt;=$K$2,WEEKDAY(Table4[[#This Row],[Date]],2)=5),SUM($D$4:D137)-SUM($F$4:F136),"")</f>
        <v/>
      </c>
      <c r="F137" s="11" t="str">
        <f t="shared" ca="1" si="16"/>
        <v/>
      </c>
      <c r="G137" s="14"/>
      <c r="H137" s="11">
        <f t="shared" ref="H137:H200" ca="1" si="19">IF(ISNUMBER(D137),H136+G137+D137,H136+G137)</f>
        <v>6320.2700000000013</v>
      </c>
      <c r="I137" s="40"/>
      <c r="J137" s="13">
        <f t="shared" ca="1" si="17"/>
        <v>294.31</v>
      </c>
      <c r="K137" s="13">
        <f ca="1">Table4[[#This Row],[Weekly Cashout (-Fees)]]*4</f>
        <v>1177.24</v>
      </c>
    </row>
    <row r="138" spans="1:11" ht="15.75" customHeight="1" x14ac:dyDescent="0.25">
      <c r="A138" s="9">
        <f t="shared" ca="1" si="15"/>
        <v>45203</v>
      </c>
      <c r="B138" s="10">
        <f t="shared" si="14"/>
        <v>135</v>
      </c>
      <c r="C138" s="11">
        <f t="shared" ca="1" si="18"/>
        <v>6196</v>
      </c>
      <c r="D138" s="11">
        <f ca="1">IF(WEEKDAY(Table4[[#This Row],[Date]],2)&lt;=5,C138*$I$4,"")</f>
        <v>61.96</v>
      </c>
      <c r="E138" s="11" t="str">
        <f ca="1">IF(AND(SUM($D$4:D138)-SUM($E$4:E137)&gt;=$K$2,WEEKDAY(Table4[[#This Row],[Date]],2)=5),SUM($D$4:D138)-SUM($F$4:F137),"")</f>
        <v/>
      </c>
      <c r="F138" s="11" t="str">
        <f t="shared" ca="1" si="16"/>
        <v/>
      </c>
      <c r="G138" s="14"/>
      <c r="H138" s="11">
        <f t="shared" ca="1" si="19"/>
        <v>6382.2300000000014</v>
      </c>
      <c r="I138" s="40"/>
      <c r="J138" s="13">
        <f t="shared" ca="1" si="17"/>
        <v>294.31</v>
      </c>
      <c r="K138" s="13">
        <f ca="1">Table4[[#This Row],[Weekly Cashout (-Fees)]]*4</f>
        <v>1177.24</v>
      </c>
    </row>
    <row r="139" spans="1:11" ht="15.75" customHeight="1" x14ac:dyDescent="0.25">
      <c r="A139" s="9">
        <f t="shared" ca="1" si="15"/>
        <v>45204</v>
      </c>
      <c r="B139" s="10">
        <f t="shared" si="14"/>
        <v>136</v>
      </c>
      <c r="C139" s="11">
        <f t="shared" ca="1" si="18"/>
        <v>6196</v>
      </c>
      <c r="D139" s="11">
        <f ca="1">IF(WEEKDAY(Table4[[#This Row],[Date]],2)&lt;=5,C139*$I$4,"")</f>
        <v>61.96</v>
      </c>
      <c r="E139" s="11" t="str">
        <f ca="1">IF(AND(SUM($D$4:D139)-SUM($E$4:E138)&gt;=$K$2,WEEKDAY(Table4[[#This Row],[Date]],2)=5),SUM($D$4:D139)-SUM($F$4:F138),"")</f>
        <v/>
      </c>
      <c r="F139" s="11" t="str">
        <f t="shared" ca="1" si="16"/>
        <v/>
      </c>
      <c r="G139" s="14"/>
      <c r="H139" s="11">
        <f t="shared" ca="1" si="19"/>
        <v>6444.1900000000014</v>
      </c>
      <c r="I139" s="40"/>
      <c r="J139" s="13">
        <f t="shared" ca="1" si="17"/>
        <v>294.31</v>
      </c>
      <c r="K139" s="13">
        <f ca="1">Table4[[#This Row],[Weekly Cashout (-Fees)]]*4</f>
        <v>1177.24</v>
      </c>
    </row>
    <row r="140" spans="1:11" ht="15.75" customHeight="1" x14ac:dyDescent="0.25">
      <c r="A140" s="9">
        <f t="shared" ca="1" si="15"/>
        <v>45205</v>
      </c>
      <c r="B140" s="10">
        <f t="shared" si="14"/>
        <v>137</v>
      </c>
      <c r="C140" s="11">
        <f t="shared" ca="1" si="18"/>
        <v>6196</v>
      </c>
      <c r="D140" s="11">
        <f ca="1">IF(WEEKDAY(Table4[[#This Row],[Date]],2)&lt;=5,C140*$I$4,"")</f>
        <v>61.96</v>
      </c>
      <c r="E140" s="11">
        <f ca="1">IF(AND(SUM($D$4:D140)-SUM($E$4:E139)&gt;=$K$2,WEEKDAY(Table4[[#This Row],[Date]],2)=5),SUM($D$4:D140)-SUM($F$4:F139),"")</f>
        <v>310.15000000000055</v>
      </c>
      <c r="F140" s="11">
        <f t="shared" ca="1" si="16"/>
        <v>310</v>
      </c>
      <c r="G140" s="14"/>
      <c r="H140" s="11">
        <f t="shared" ca="1" si="19"/>
        <v>6506.1500000000015</v>
      </c>
      <c r="I140" s="40"/>
      <c r="J140" s="13">
        <f t="shared" ca="1" si="17"/>
        <v>294.31</v>
      </c>
      <c r="K140" s="13">
        <f ca="1">Table4[[#This Row],[Weekly Cashout (-Fees)]]*4</f>
        <v>1177.24</v>
      </c>
    </row>
    <row r="141" spans="1:11" ht="15.75" customHeight="1" x14ac:dyDescent="0.25">
      <c r="A141" s="9">
        <f t="shared" ca="1" si="15"/>
        <v>45206</v>
      </c>
      <c r="B141" s="10">
        <f t="shared" si="14"/>
        <v>138</v>
      </c>
      <c r="C141" s="11">
        <f t="shared" ca="1" si="18"/>
        <v>6506</v>
      </c>
      <c r="D141" s="11" t="str">
        <f ca="1">IF(WEEKDAY(Table4[[#This Row],[Date]],2)&lt;=5,C141*$I$4,"")</f>
        <v/>
      </c>
      <c r="E141" s="11" t="str">
        <f ca="1">IF(AND(SUM($D$4:D141)-SUM($E$4:E140)&gt;=$K$2,WEEKDAY(Table4[[#This Row],[Date]],2)=5),SUM($D$4:D141)-SUM($F$4:F140),"")</f>
        <v/>
      </c>
      <c r="F141" s="11" t="str">
        <f t="shared" ca="1" si="16"/>
        <v/>
      </c>
      <c r="G141" s="14"/>
      <c r="H141" s="11">
        <f t="shared" ca="1" si="19"/>
        <v>6506.1500000000015</v>
      </c>
      <c r="I141" s="40"/>
      <c r="J141" s="13">
        <f t="shared" ca="1" si="17"/>
        <v>294.31</v>
      </c>
      <c r="K141" s="13">
        <f ca="1">Table4[[#This Row],[Weekly Cashout (-Fees)]]*4</f>
        <v>1177.24</v>
      </c>
    </row>
    <row r="142" spans="1:11" ht="15.75" customHeight="1" x14ac:dyDescent="0.25">
      <c r="A142" s="9">
        <f t="shared" ca="1" si="15"/>
        <v>45207</v>
      </c>
      <c r="B142" s="10">
        <f t="shared" si="14"/>
        <v>139</v>
      </c>
      <c r="C142" s="11">
        <f t="shared" ca="1" si="18"/>
        <v>6506</v>
      </c>
      <c r="D142" s="11" t="str">
        <f ca="1">IF(WEEKDAY(Table4[[#This Row],[Date]],2)&lt;=5,C142*$I$4,"")</f>
        <v/>
      </c>
      <c r="E142" s="11" t="str">
        <f ca="1">IF(AND(SUM($D$4:D142)-SUM($E$4:E141)&gt;=$K$2,WEEKDAY(Table4[[#This Row],[Date]],2)=5),SUM($D$4:D142)-SUM($F$4:F141),"")</f>
        <v/>
      </c>
      <c r="F142" s="11" t="str">
        <f t="shared" ca="1" si="16"/>
        <v/>
      </c>
      <c r="G142" s="14"/>
      <c r="H142" s="11">
        <f t="shared" ca="1" si="19"/>
        <v>6506.1500000000015</v>
      </c>
      <c r="I142" s="40"/>
      <c r="J142" s="13">
        <f t="shared" ca="1" si="17"/>
        <v>294.31</v>
      </c>
      <c r="K142" s="13">
        <f ca="1">Table4[[#This Row],[Weekly Cashout (-Fees)]]*4</f>
        <v>1177.24</v>
      </c>
    </row>
    <row r="143" spans="1:11" ht="15.75" customHeight="1" x14ac:dyDescent="0.25">
      <c r="A143" s="9">
        <f t="shared" ca="1" si="15"/>
        <v>45208</v>
      </c>
      <c r="B143" s="10">
        <f t="shared" si="14"/>
        <v>140</v>
      </c>
      <c r="C143" s="11">
        <f t="shared" ca="1" si="18"/>
        <v>6506</v>
      </c>
      <c r="D143" s="11">
        <f ca="1">IF(WEEKDAY(Table4[[#This Row],[Date]],2)&lt;=5,C143*$I$4,"")</f>
        <v>65.06</v>
      </c>
      <c r="E143" s="11" t="str">
        <f ca="1">IF(AND(SUM($D$4:D143)-SUM($E$4:E142)&gt;=$K$2,WEEKDAY(Table4[[#This Row],[Date]],2)=5),SUM($D$4:D143)-SUM($F$4:F142),"")</f>
        <v/>
      </c>
      <c r="F143" s="11" t="str">
        <f t="shared" ca="1" si="16"/>
        <v/>
      </c>
      <c r="G143" s="14"/>
      <c r="H143" s="11">
        <f t="shared" ca="1" si="19"/>
        <v>6571.2100000000019</v>
      </c>
      <c r="I143" s="40"/>
      <c r="J143" s="13">
        <f t="shared" ca="1" si="17"/>
        <v>309.03500000000003</v>
      </c>
      <c r="K143" s="13">
        <f ca="1">Table4[[#This Row],[Weekly Cashout (-Fees)]]*4</f>
        <v>1236.1400000000001</v>
      </c>
    </row>
    <row r="144" spans="1:11" ht="15.75" customHeight="1" x14ac:dyDescent="0.25">
      <c r="A144" s="9">
        <f t="shared" ca="1" si="15"/>
        <v>45209</v>
      </c>
      <c r="B144" s="10">
        <f t="shared" si="14"/>
        <v>141</v>
      </c>
      <c r="C144" s="11">
        <f t="shared" ca="1" si="18"/>
        <v>6506</v>
      </c>
      <c r="D144" s="11">
        <f ca="1">IF(WEEKDAY(Table4[[#This Row],[Date]],2)&lt;=5,C144*$I$4,"")</f>
        <v>65.06</v>
      </c>
      <c r="E144" s="11" t="str">
        <f ca="1">IF(AND(SUM($D$4:D144)-SUM($E$4:E143)&gt;=$K$2,WEEKDAY(Table4[[#This Row],[Date]],2)=5),SUM($D$4:D144)-SUM($F$4:F143),"")</f>
        <v/>
      </c>
      <c r="F144" s="11" t="str">
        <f t="shared" ca="1" si="16"/>
        <v/>
      </c>
      <c r="G144" s="14"/>
      <c r="H144" s="11">
        <f t="shared" ca="1" si="19"/>
        <v>6636.2700000000023</v>
      </c>
      <c r="I144" s="40"/>
      <c r="J144" s="13">
        <f t="shared" ca="1" si="17"/>
        <v>309.03500000000003</v>
      </c>
      <c r="K144" s="13">
        <f ca="1">Table4[[#This Row],[Weekly Cashout (-Fees)]]*4</f>
        <v>1236.1400000000001</v>
      </c>
    </row>
    <row r="145" spans="1:11" ht="15.75" customHeight="1" x14ac:dyDescent="0.25">
      <c r="A145" s="9">
        <f t="shared" ca="1" si="15"/>
        <v>45210</v>
      </c>
      <c r="B145" s="10">
        <f t="shared" si="14"/>
        <v>142</v>
      </c>
      <c r="C145" s="11">
        <f t="shared" ca="1" si="18"/>
        <v>6506</v>
      </c>
      <c r="D145" s="11">
        <f ca="1">IF(WEEKDAY(Table4[[#This Row],[Date]],2)&lt;=5,C145*$I$4,"")</f>
        <v>65.06</v>
      </c>
      <c r="E145" s="11" t="str">
        <f ca="1">IF(AND(SUM($D$4:D145)-SUM($E$4:E144)&gt;=$K$2,WEEKDAY(Table4[[#This Row],[Date]],2)=5),SUM($D$4:D145)-SUM($F$4:F144),"")</f>
        <v/>
      </c>
      <c r="F145" s="11" t="str">
        <f t="shared" ca="1" si="16"/>
        <v/>
      </c>
      <c r="G145" s="14"/>
      <c r="H145" s="11">
        <f t="shared" ca="1" si="19"/>
        <v>6701.3300000000027</v>
      </c>
      <c r="I145" s="40"/>
      <c r="J145" s="13">
        <f t="shared" ca="1" si="17"/>
        <v>309.03500000000003</v>
      </c>
      <c r="K145" s="13">
        <f ca="1">Table4[[#This Row],[Weekly Cashout (-Fees)]]*4</f>
        <v>1236.1400000000001</v>
      </c>
    </row>
    <row r="146" spans="1:11" ht="15.75" customHeight="1" x14ac:dyDescent="0.25">
      <c r="A146" s="9">
        <f t="shared" ca="1" si="15"/>
        <v>45211</v>
      </c>
      <c r="B146" s="10">
        <f t="shared" si="14"/>
        <v>143</v>
      </c>
      <c r="C146" s="11">
        <f t="shared" ca="1" si="18"/>
        <v>6506</v>
      </c>
      <c r="D146" s="11">
        <f ca="1">IF(WEEKDAY(Table4[[#This Row],[Date]],2)&lt;=5,C146*$I$4,"")</f>
        <v>65.06</v>
      </c>
      <c r="E146" s="11" t="str">
        <f ca="1">IF(AND(SUM($D$4:D146)-SUM($E$4:E145)&gt;=$K$2,WEEKDAY(Table4[[#This Row],[Date]],2)=5),SUM($D$4:D146)-SUM($F$4:F145),"")</f>
        <v/>
      </c>
      <c r="F146" s="11" t="str">
        <f t="shared" ca="1" si="16"/>
        <v/>
      </c>
      <c r="G146" s="14"/>
      <c r="H146" s="11">
        <f t="shared" ca="1" si="19"/>
        <v>6766.3900000000031</v>
      </c>
      <c r="I146" s="40"/>
      <c r="J146" s="13">
        <f t="shared" ca="1" si="17"/>
        <v>309.03500000000003</v>
      </c>
      <c r="K146" s="13">
        <f ca="1">Table4[[#This Row],[Weekly Cashout (-Fees)]]*4</f>
        <v>1236.1400000000001</v>
      </c>
    </row>
    <row r="147" spans="1:11" ht="15.75" customHeight="1" x14ac:dyDescent="0.25">
      <c r="A147" s="9">
        <f t="shared" ca="1" si="15"/>
        <v>45212</v>
      </c>
      <c r="B147" s="10">
        <f t="shared" si="14"/>
        <v>144</v>
      </c>
      <c r="C147" s="11">
        <f t="shared" ca="1" si="18"/>
        <v>6506</v>
      </c>
      <c r="D147" s="11">
        <f ca="1">IF(WEEKDAY(Table4[[#This Row],[Date]],2)&lt;=5,C147*$I$4,"")</f>
        <v>65.06</v>
      </c>
      <c r="E147" s="11">
        <f ca="1">IF(AND(SUM($D$4:D147)-SUM($E$4:E146)&gt;=$K$2,WEEKDAY(Table4[[#This Row],[Date]],2)=5),SUM($D$4:D147)-SUM($F$4:F146),"")</f>
        <v>325.45000000000164</v>
      </c>
      <c r="F147" s="11">
        <f t="shared" ca="1" si="16"/>
        <v>325</v>
      </c>
      <c r="G147" s="14"/>
      <c r="H147" s="11">
        <f t="shared" ca="1" si="19"/>
        <v>6831.4500000000035</v>
      </c>
      <c r="I147" s="40"/>
      <c r="J147" s="13">
        <f t="shared" ca="1" si="17"/>
        <v>309.03500000000003</v>
      </c>
      <c r="K147" s="13">
        <f ca="1">Table4[[#This Row],[Weekly Cashout (-Fees)]]*4</f>
        <v>1236.1400000000001</v>
      </c>
    </row>
    <row r="148" spans="1:11" ht="15.75" customHeight="1" x14ac:dyDescent="0.25">
      <c r="A148" s="9">
        <f t="shared" ca="1" si="15"/>
        <v>45213</v>
      </c>
      <c r="B148" s="10">
        <f t="shared" si="14"/>
        <v>145</v>
      </c>
      <c r="C148" s="11">
        <f t="shared" ca="1" si="18"/>
        <v>6831</v>
      </c>
      <c r="D148" s="11" t="str">
        <f ca="1">IF(WEEKDAY(Table4[[#This Row],[Date]],2)&lt;=5,C148*$I$4,"")</f>
        <v/>
      </c>
      <c r="E148" s="11" t="str">
        <f ca="1">IF(AND(SUM($D$4:D148)-SUM($E$4:E147)&gt;=$K$2,WEEKDAY(Table4[[#This Row],[Date]],2)=5),SUM($D$4:D148)-SUM($F$4:F147),"")</f>
        <v/>
      </c>
      <c r="F148" s="11" t="str">
        <f t="shared" ca="1" si="16"/>
        <v/>
      </c>
      <c r="G148" s="14"/>
      <c r="H148" s="11">
        <f t="shared" ca="1" si="19"/>
        <v>6831.4500000000035</v>
      </c>
      <c r="I148" s="40"/>
      <c r="J148" s="13">
        <f t="shared" ca="1" si="17"/>
        <v>309.03500000000003</v>
      </c>
      <c r="K148" s="13">
        <f ca="1">Table4[[#This Row],[Weekly Cashout (-Fees)]]*4</f>
        <v>1236.1400000000001</v>
      </c>
    </row>
    <row r="149" spans="1:11" ht="15.75" customHeight="1" x14ac:dyDescent="0.25">
      <c r="A149" s="9">
        <f t="shared" ca="1" si="15"/>
        <v>45214</v>
      </c>
      <c r="B149" s="10">
        <f t="shared" si="14"/>
        <v>146</v>
      </c>
      <c r="C149" s="11">
        <f t="shared" ca="1" si="18"/>
        <v>6831</v>
      </c>
      <c r="D149" s="11" t="str">
        <f ca="1">IF(WEEKDAY(Table4[[#This Row],[Date]],2)&lt;=5,C149*$I$4,"")</f>
        <v/>
      </c>
      <c r="E149" s="11" t="str">
        <f ca="1">IF(AND(SUM($D$4:D149)-SUM($E$4:E148)&gt;=$K$2,WEEKDAY(Table4[[#This Row],[Date]],2)=5),SUM($D$4:D149)-SUM($F$4:F148),"")</f>
        <v/>
      </c>
      <c r="F149" s="11" t="str">
        <f t="shared" ca="1" si="16"/>
        <v/>
      </c>
      <c r="G149" s="14"/>
      <c r="H149" s="11">
        <f t="shared" ca="1" si="19"/>
        <v>6831.4500000000035</v>
      </c>
      <c r="I149" s="40"/>
      <c r="J149" s="13">
        <f t="shared" ca="1" si="17"/>
        <v>309.03500000000003</v>
      </c>
      <c r="K149" s="13">
        <f ca="1">Table4[[#This Row],[Weekly Cashout (-Fees)]]*4</f>
        <v>1236.1400000000001</v>
      </c>
    </row>
    <row r="150" spans="1:11" ht="15.75" customHeight="1" x14ac:dyDescent="0.25">
      <c r="A150" s="9">
        <f t="shared" ca="1" si="15"/>
        <v>45215</v>
      </c>
      <c r="B150" s="10">
        <f t="shared" si="14"/>
        <v>147</v>
      </c>
      <c r="C150" s="11">
        <f t="shared" ca="1" si="18"/>
        <v>6831</v>
      </c>
      <c r="D150" s="11">
        <f ca="1">IF(WEEKDAY(Table4[[#This Row],[Date]],2)&lt;=5,C150*$I$4,"")</f>
        <v>68.31</v>
      </c>
      <c r="E150" s="11" t="str">
        <f ca="1">IF(AND(SUM($D$4:D150)-SUM($E$4:E149)&gt;=$K$2,WEEKDAY(Table4[[#This Row],[Date]],2)=5),SUM($D$4:D150)-SUM($F$4:F149),"")</f>
        <v/>
      </c>
      <c r="F150" s="11" t="str">
        <f t="shared" ca="1" si="16"/>
        <v/>
      </c>
      <c r="G150" s="14"/>
      <c r="H150" s="11">
        <f t="shared" ca="1" si="19"/>
        <v>6899.7600000000039</v>
      </c>
      <c r="I150" s="40"/>
      <c r="J150" s="13">
        <f t="shared" ca="1" si="17"/>
        <v>324.47250000000003</v>
      </c>
      <c r="K150" s="13">
        <f ca="1">Table4[[#This Row],[Weekly Cashout (-Fees)]]*4</f>
        <v>1297.8900000000001</v>
      </c>
    </row>
    <row r="151" spans="1:11" ht="15.75" customHeight="1" x14ac:dyDescent="0.25">
      <c r="A151" s="9">
        <f t="shared" ca="1" si="15"/>
        <v>45216</v>
      </c>
      <c r="B151" s="10">
        <f t="shared" si="14"/>
        <v>148</v>
      </c>
      <c r="C151" s="11">
        <f t="shared" ca="1" si="18"/>
        <v>6831</v>
      </c>
      <c r="D151" s="11">
        <f ca="1">IF(WEEKDAY(Table4[[#This Row],[Date]],2)&lt;=5,C151*$I$4,"")</f>
        <v>68.31</v>
      </c>
      <c r="E151" s="11" t="str">
        <f ca="1">IF(AND(SUM($D$4:D151)-SUM($E$4:E150)&gt;=$K$2,WEEKDAY(Table4[[#This Row],[Date]],2)=5),SUM($D$4:D151)-SUM($F$4:F150),"")</f>
        <v/>
      </c>
      <c r="F151" s="11" t="str">
        <f t="shared" ca="1" si="16"/>
        <v/>
      </c>
      <c r="G151" s="14"/>
      <c r="H151" s="11">
        <f t="shared" ca="1" si="19"/>
        <v>6968.0700000000043</v>
      </c>
      <c r="I151" s="40"/>
      <c r="J151" s="13">
        <f t="shared" ca="1" si="17"/>
        <v>324.47250000000003</v>
      </c>
      <c r="K151" s="13">
        <f ca="1">Table4[[#This Row],[Weekly Cashout (-Fees)]]*4</f>
        <v>1297.8900000000001</v>
      </c>
    </row>
    <row r="152" spans="1:11" ht="15.75" customHeight="1" x14ac:dyDescent="0.25">
      <c r="A152" s="9">
        <f t="shared" ca="1" si="15"/>
        <v>45217</v>
      </c>
      <c r="B152" s="10">
        <f t="shared" si="14"/>
        <v>149</v>
      </c>
      <c r="C152" s="11">
        <f t="shared" ca="1" si="18"/>
        <v>6831</v>
      </c>
      <c r="D152" s="11">
        <f ca="1">IF(WEEKDAY(Table4[[#This Row],[Date]],2)&lt;=5,C152*$I$4,"")</f>
        <v>68.31</v>
      </c>
      <c r="E152" s="11" t="str">
        <f ca="1">IF(AND(SUM($D$4:D152)-SUM($E$4:E151)&gt;=$K$2,WEEKDAY(Table4[[#This Row],[Date]],2)=5),SUM($D$4:D152)-SUM($F$4:F151),"")</f>
        <v/>
      </c>
      <c r="F152" s="11" t="str">
        <f t="shared" ca="1" si="16"/>
        <v/>
      </c>
      <c r="G152" s="14"/>
      <c r="H152" s="11">
        <f t="shared" ca="1" si="19"/>
        <v>7036.3800000000047</v>
      </c>
      <c r="I152" s="40"/>
      <c r="J152" s="13">
        <f t="shared" ca="1" si="17"/>
        <v>324.47250000000003</v>
      </c>
      <c r="K152" s="13">
        <f ca="1">Table4[[#This Row],[Weekly Cashout (-Fees)]]*4</f>
        <v>1297.8900000000001</v>
      </c>
    </row>
    <row r="153" spans="1:11" ht="15.75" customHeight="1" x14ac:dyDescent="0.25">
      <c r="A153" s="9">
        <f t="shared" ca="1" si="15"/>
        <v>45218</v>
      </c>
      <c r="B153" s="10">
        <f t="shared" si="14"/>
        <v>150</v>
      </c>
      <c r="C153" s="11">
        <f t="shared" ca="1" si="18"/>
        <v>6831</v>
      </c>
      <c r="D153" s="11">
        <f ca="1">IF(WEEKDAY(Table4[[#This Row],[Date]],2)&lt;=5,C153*$I$4,"")</f>
        <v>68.31</v>
      </c>
      <c r="E153" s="11" t="str">
        <f ca="1">IF(AND(SUM($D$4:D153)-SUM($E$4:E152)&gt;=$K$2,WEEKDAY(Table4[[#This Row],[Date]],2)=5),SUM($D$4:D153)-SUM($F$4:F152),"")</f>
        <v/>
      </c>
      <c r="F153" s="11" t="str">
        <f t="shared" ca="1" si="16"/>
        <v/>
      </c>
      <c r="G153" s="14"/>
      <c r="H153" s="11">
        <f t="shared" ca="1" si="19"/>
        <v>7104.6900000000051</v>
      </c>
      <c r="I153" s="40"/>
      <c r="J153" s="13">
        <f t="shared" ca="1" si="17"/>
        <v>324.47250000000003</v>
      </c>
      <c r="K153" s="13">
        <f ca="1">Table4[[#This Row],[Weekly Cashout (-Fees)]]*4</f>
        <v>1297.8900000000001</v>
      </c>
    </row>
    <row r="154" spans="1:11" ht="15.75" customHeight="1" x14ac:dyDescent="0.25">
      <c r="A154" s="9">
        <f t="shared" ca="1" si="15"/>
        <v>45219</v>
      </c>
      <c r="B154" s="10">
        <f t="shared" si="14"/>
        <v>151</v>
      </c>
      <c r="C154" s="11">
        <f t="shared" ca="1" si="18"/>
        <v>6831</v>
      </c>
      <c r="D154" s="11">
        <f ca="1">IF(WEEKDAY(Table4[[#This Row],[Date]],2)&lt;=5,C154*$I$4,"")</f>
        <v>68.31</v>
      </c>
      <c r="E154" s="11">
        <f ca="1">IF(AND(SUM($D$4:D154)-SUM($E$4:E153)&gt;=$K$2,WEEKDAY(Table4[[#This Row],[Date]],2)=5),SUM($D$4:D154)-SUM($F$4:F153),"")</f>
        <v>342.00000000000364</v>
      </c>
      <c r="F154" s="11">
        <f t="shared" ca="1" si="16"/>
        <v>342</v>
      </c>
      <c r="G154" s="14"/>
      <c r="H154" s="11">
        <f t="shared" ca="1" si="19"/>
        <v>7173.0000000000055</v>
      </c>
      <c r="I154" s="40"/>
      <c r="J154" s="13">
        <f t="shared" ca="1" si="17"/>
        <v>324.47250000000003</v>
      </c>
      <c r="K154" s="13">
        <f ca="1">Table4[[#This Row],[Weekly Cashout (-Fees)]]*4</f>
        <v>1297.8900000000001</v>
      </c>
    </row>
    <row r="155" spans="1:11" ht="15.75" customHeight="1" x14ac:dyDescent="0.25">
      <c r="A155" s="9">
        <f t="shared" ca="1" si="15"/>
        <v>45220</v>
      </c>
      <c r="B155" s="10">
        <f t="shared" si="14"/>
        <v>152</v>
      </c>
      <c r="C155" s="11">
        <f t="shared" ca="1" si="18"/>
        <v>7173</v>
      </c>
      <c r="D155" s="11" t="str">
        <f ca="1">IF(WEEKDAY(Table4[[#This Row],[Date]],2)&lt;=5,C155*$I$4,"")</f>
        <v/>
      </c>
      <c r="E155" s="11" t="str">
        <f ca="1">IF(AND(SUM($D$4:D155)-SUM($E$4:E154)&gt;=$K$2,WEEKDAY(Table4[[#This Row],[Date]],2)=5),SUM($D$4:D155)-SUM($F$4:F154),"")</f>
        <v/>
      </c>
      <c r="F155" s="11" t="str">
        <f t="shared" ca="1" si="16"/>
        <v/>
      </c>
      <c r="G155" s="14"/>
      <c r="H155" s="11">
        <f t="shared" ca="1" si="19"/>
        <v>7173.0000000000055</v>
      </c>
      <c r="I155" s="40"/>
      <c r="J155" s="13">
        <f t="shared" ca="1" si="17"/>
        <v>324.47250000000003</v>
      </c>
      <c r="K155" s="13">
        <f ca="1">Table4[[#This Row],[Weekly Cashout (-Fees)]]*4</f>
        <v>1297.8900000000001</v>
      </c>
    </row>
    <row r="156" spans="1:11" ht="15.75" customHeight="1" x14ac:dyDescent="0.25">
      <c r="A156" s="9">
        <f t="shared" ca="1" si="15"/>
        <v>45221</v>
      </c>
      <c r="B156" s="10">
        <f t="shared" si="14"/>
        <v>153</v>
      </c>
      <c r="C156" s="11">
        <f t="shared" ca="1" si="18"/>
        <v>7173</v>
      </c>
      <c r="D156" s="11" t="str">
        <f ca="1">IF(WEEKDAY(Table4[[#This Row],[Date]],2)&lt;=5,C156*$I$4,"")</f>
        <v/>
      </c>
      <c r="E156" s="11" t="str">
        <f ca="1">IF(AND(SUM($D$4:D156)-SUM($E$4:E155)&gt;=$K$2,WEEKDAY(Table4[[#This Row],[Date]],2)=5),SUM($D$4:D156)-SUM($F$4:F155),"")</f>
        <v/>
      </c>
      <c r="F156" s="11" t="str">
        <f t="shared" ca="1" si="16"/>
        <v/>
      </c>
      <c r="G156" s="14"/>
      <c r="H156" s="11">
        <f t="shared" ca="1" si="19"/>
        <v>7173.0000000000055</v>
      </c>
      <c r="I156" s="40"/>
      <c r="J156" s="13">
        <f t="shared" ca="1" si="17"/>
        <v>324.47250000000003</v>
      </c>
      <c r="K156" s="13">
        <f ca="1">Table4[[#This Row],[Weekly Cashout (-Fees)]]*4</f>
        <v>1297.8900000000001</v>
      </c>
    </row>
    <row r="157" spans="1:11" ht="15.75" customHeight="1" x14ac:dyDescent="0.25">
      <c r="A157" s="9">
        <f t="shared" ca="1" si="15"/>
        <v>45222</v>
      </c>
      <c r="B157" s="10">
        <f t="shared" si="14"/>
        <v>154</v>
      </c>
      <c r="C157" s="11">
        <f t="shared" ca="1" si="18"/>
        <v>7173</v>
      </c>
      <c r="D157" s="11">
        <f ca="1">IF(WEEKDAY(Table4[[#This Row],[Date]],2)&lt;=5,C157*$I$4,"")</f>
        <v>71.73</v>
      </c>
      <c r="E157" s="11" t="str">
        <f ca="1">IF(AND(SUM($D$4:D157)-SUM($E$4:E156)&gt;=$K$2,WEEKDAY(Table4[[#This Row],[Date]],2)=5),SUM($D$4:D157)-SUM($F$4:F156),"")</f>
        <v/>
      </c>
      <c r="F157" s="11" t="str">
        <f t="shared" ca="1" si="16"/>
        <v/>
      </c>
      <c r="G157" s="14"/>
      <c r="H157" s="11">
        <f t="shared" ca="1" si="19"/>
        <v>7244.730000000005</v>
      </c>
      <c r="I157" s="40"/>
      <c r="J157" s="13">
        <f t="shared" ca="1" si="17"/>
        <v>340.71750000000003</v>
      </c>
      <c r="K157" s="13">
        <f ca="1">Table4[[#This Row],[Weekly Cashout (-Fees)]]*4</f>
        <v>1362.8700000000001</v>
      </c>
    </row>
    <row r="158" spans="1:11" ht="15.75" customHeight="1" x14ac:dyDescent="0.25">
      <c r="A158" s="9">
        <f t="shared" ca="1" si="15"/>
        <v>45223</v>
      </c>
      <c r="B158" s="10">
        <f t="shared" si="14"/>
        <v>155</v>
      </c>
      <c r="C158" s="11">
        <f t="shared" ca="1" si="18"/>
        <v>7173</v>
      </c>
      <c r="D158" s="11">
        <f ca="1">IF(WEEKDAY(Table4[[#This Row],[Date]],2)&lt;=5,C158*$I$4,"")</f>
        <v>71.73</v>
      </c>
      <c r="E158" s="11" t="str">
        <f ca="1">IF(AND(SUM($D$4:D158)-SUM($E$4:E157)&gt;=$K$2,WEEKDAY(Table4[[#This Row],[Date]],2)=5),SUM($D$4:D158)-SUM($F$4:F157),"")</f>
        <v/>
      </c>
      <c r="F158" s="11" t="str">
        <f t="shared" ca="1" si="16"/>
        <v/>
      </c>
      <c r="G158" s="14"/>
      <c r="H158" s="11">
        <f t="shared" ca="1" si="19"/>
        <v>7316.4600000000046</v>
      </c>
      <c r="I158" s="40"/>
      <c r="J158" s="13">
        <f t="shared" ca="1" si="17"/>
        <v>340.71750000000003</v>
      </c>
      <c r="K158" s="13">
        <f ca="1">Table4[[#This Row],[Weekly Cashout (-Fees)]]*4</f>
        <v>1362.8700000000001</v>
      </c>
    </row>
    <row r="159" spans="1:11" ht="15.75" customHeight="1" x14ac:dyDescent="0.25">
      <c r="A159" s="9">
        <f t="shared" ca="1" si="15"/>
        <v>45224</v>
      </c>
      <c r="B159" s="10">
        <f t="shared" si="14"/>
        <v>156</v>
      </c>
      <c r="C159" s="11">
        <f t="shared" ca="1" si="18"/>
        <v>7173</v>
      </c>
      <c r="D159" s="11">
        <f ca="1">IF(WEEKDAY(Table4[[#This Row],[Date]],2)&lt;=5,C159*$I$4,"")</f>
        <v>71.73</v>
      </c>
      <c r="E159" s="11" t="str">
        <f ca="1">IF(AND(SUM($D$4:D159)-SUM($E$4:E158)&gt;=$K$2,WEEKDAY(Table4[[#This Row],[Date]],2)=5),SUM($D$4:D159)-SUM($F$4:F158),"")</f>
        <v/>
      </c>
      <c r="F159" s="11" t="str">
        <f t="shared" ca="1" si="16"/>
        <v/>
      </c>
      <c r="G159" s="14"/>
      <c r="H159" s="11">
        <f t="shared" ca="1" si="19"/>
        <v>7388.1900000000041</v>
      </c>
      <c r="I159" s="40"/>
      <c r="J159" s="13">
        <f t="shared" ca="1" si="17"/>
        <v>340.71750000000003</v>
      </c>
      <c r="K159" s="13">
        <f ca="1">Table4[[#This Row],[Weekly Cashout (-Fees)]]*4</f>
        <v>1362.8700000000001</v>
      </c>
    </row>
    <row r="160" spans="1:11" ht="15.75" customHeight="1" x14ac:dyDescent="0.25">
      <c r="A160" s="9">
        <f t="shared" ca="1" si="15"/>
        <v>45225</v>
      </c>
      <c r="B160" s="10">
        <f t="shared" si="14"/>
        <v>157</v>
      </c>
      <c r="C160" s="11">
        <f t="shared" ca="1" si="18"/>
        <v>7173</v>
      </c>
      <c r="D160" s="11">
        <f ca="1">IF(WEEKDAY(Table4[[#This Row],[Date]],2)&lt;=5,C160*$I$4,"")</f>
        <v>71.73</v>
      </c>
      <c r="E160" s="11" t="str">
        <f ca="1">IF(AND(SUM($D$4:D160)-SUM($E$4:E159)&gt;=$K$2,WEEKDAY(Table4[[#This Row],[Date]],2)=5),SUM($D$4:D160)-SUM($F$4:F159),"")</f>
        <v/>
      </c>
      <c r="F160" s="11" t="str">
        <f t="shared" ca="1" si="16"/>
        <v/>
      </c>
      <c r="G160" s="14"/>
      <c r="H160" s="11">
        <f t="shared" ca="1" si="19"/>
        <v>7459.9200000000037</v>
      </c>
      <c r="I160" s="40"/>
      <c r="J160" s="13">
        <f t="shared" ca="1" si="17"/>
        <v>340.71750000000003</v>
      </c>
      <c r="K160" s="13">
        <f ca="1">Table4[[#This Row],[Weekly Cashout (-Fees)]]*4</f>
        <v>1362.8700000000001</v>
      </c>
    </row>
    <row r="161" spans="1:11" ht="15.75" customHeight="1" x14ac:dyDescent="0.25">
      <c r="A161" s="9">
        <f t="shared" ca="1" si="15"/>
        <v>45226</v>
      </c>
      <c r="B161" s="10">
        <f t="shared" si="14"/>
        <v>158</v>
      </c>
      <c r="C161" s="11">
        <f t="shared" ca="1" si="18"/>
        <v>7173</v>
      </c>
      <c r="D161" s="11">
        <f ca="1">IF(WEEKDAY(Table4[[#This Row],[Date]],2)&lt;=5,C161*$I$4,"")</f>
        <v>71.73</v>
      </c>
      <c r="E161" s="11">
        <f ca="1">IF(AND(SUM($D$4:D161)-SUM($E$4:E160)&gt;=$K$2,WEEKDAY(Table4[[#This Row],[Date]],2)=5),SUM($D$4:D161)-SUM($F$4:F160),"")</f>
        <v>358.65000000000146</v>
      </c>
      <c r="F161" s="11">
        <f t="shared" ca="1" si="16"/>
        <v>358</v>
      </c>
      <c r="G161" s="14"/>
      <c r="H161" s="11">
        <f t="shared" ca="1" si="19"/>
        <v>7531.6500000000033</v>
      </c>
      <c r="I161" s="40"/>
      <c r="J161" s="13">
        <f t="shared" ca="1" si="17"/>
        <v>340.71750000000003</v>
      </c>
      <c r="K161" s="13">
        <f ca="1">Table4[[#This Row],[Weekly Cashout (-Fees)]]*4</f>
        <v>1362.8700000000001</v>
      </c>
    </row>
    <row r="162" spans="1:11" ht="15.75" customHeight="1" x14ac:dyDescent="0.25">
      <c r="A162" s="9">
        <f t="shared" ca="1" si="15"/>
        <v>45227</v>
      </c>
      <c r="B162" s="10">
        <f t="shared" si="14"/>
        <v>159</v>
      </c>
      <c r="C162" s="11">
        <f t="shared" ca="1" si="18"/>
        <v>7531</v>
      </c>
      <c r="D162" s="11" t="str">
        <f ca="1">IF(WEEKDAY(Table4[[#This Row],[Date]],2)&lt;=5,C162*$I$4,"")</f>
        <v/>
      </c>
      <c r="E162" s="11" t="str">
        <f ca="1">IF(AND(SUM($D$4:D162)-SUM($E$4:E161)&gt;=$K$2,WEEKDAY(Table4[[#This Row],[Date]],2)=5),SUM($D$4:D162)-SUM($F$4:F161),"")</f>
        <v/>
      </c>
      <c r="F162" s="11" t="str">
        <f t="shared" ca="1" si="16"/>
        <v/>
      </c>
      <c r="G162" s="14"/>
      <c r="H162" s="11">
        <f t="shared" ca="1" si="19"/>
        <v>7531.6500000000033</v>
      </c>
      <c r="I162" s="40"/>
      <c r="J162" s="13">
        <f t="shared" ca="1" si="17"/>
        <v>340.71750000000003</v>
      </c>
      <c r="K162" s="13">
        <f ca="1">Table4[[#This Row],[Weekly Cashout (-Fees)]]*4</f>
        <v>1362.8700000000001</v>
      </c>
    </row>
    <row r="163" spans="1:11" ht="15.75" customHeight="1" x14ac:dyDescent="0.25">
      <c r="A163" s="9">
        <f t="shared" ca="1" si="15"/>
        <v>45228</v>
      </c>
      <c r="B163" s="10">
        <f t="shared" si="14"/>
        <v>160</v>
      </c>
      <c r="C163" s="11">
        <f t="shared" ca="1" si="18"/>
        <v>7531</v>
      </c>
      <c r="D163" s="11" t="str">
        <f ca="1">IF(WEEKDAY(Table4[[#This Row],[Date]],2)&lt;=5,C163*$I$4,"")</f>
        <v/>
      </c>
      <c r="E163" s="11" t="str">
        <f ca="1">IF(AND(SUM($D$4:D163)-SUM($E$4:E162)&gt;=$K$2,WEEKDAY(Table4[[#This Row],[Date]],2)=5),SUM($D$4:D163)-SUM($F$4:F162),"")</f>
        <v/>
      </c>
      <c r="F163" s="11" t="str">
        <f t="shared" ca="1" si="16"/>
        <v/>
      </c>
      <c r="G163" s="14"/>
      <c r="H163" s="11">
        <f t="shared" ca="1" si="19"/>
        <v>7531.6500000000033</v>
      </c>
      <c r="I163" s="40"/>
      <c r="J163" s="13">
        <f t="shared" ca="1" si="17"/>
        <v>340.71750000000003</v>
      </c>
      <c r="K163" s="13">
        <f ca="1">Table4[[#This Row],[Weekly Cashout (-Fees)]]*4</f>
        <v>1362.8700000000001</v>
      </c>
    </row>
    <row r="164" spans="1:11" ht="15.75" customHeight="1" x14ac:dyDescent="0.25">
      <c r="A164" s="9">
        <f t="shared" ca="1" si="15"/>
        <v>45229</v>
      </c>
      <c r="B164" s="10">
        <f t="shared" si="14"/>
        <v>161</v>
      </c>
      <c r="C164" s="11">
        <f t="shared" ca="1" si="18"/>
        <v>7531</v>
      </c>
      <c r="D164" s="11">
        <f ca="1">IF(WEEKDAY(Table4[[#This Row],[Date]],2)&lt;=5,C164*$I$4,"")</f>
        <v>75.31</v>
      </c>
      <c r="E164" s="11" t="str">
        <f ca="1">IF(AND(SUM($D$4:D164)-SUM($E$4:E163)&gt;=$K$2,WEEKDAY(Table4[[#This Row],[Date]],2)=5),SUM($D$4:D164)-SUM($F$4:F163),"")</f>
        <v/>
      </c>
      <c r="F164" s="11" t="str">
        <f t="shared" ca="1" si="16"/>
        <v/>
      </c>
      <c r="G164" s="14"/>
      <c r="H164" s="11">
        <f t="shared" ca="1" si="19"/>
        <v>7606.9600000000037</v>
      </c>
      <c r="I164" s="40"/>
      <c r="J164" s="13">
        <f t="shared" ca="1" si="17"/>
        <v>357.72250000000003</v>
      </c>
      <c r="K164" s="13">
        <f ca="1">Table4[[#This Row],[Weekly Cashout (-Fees)]]*4</f>
        <v>1430.89</v>
      </c>
    </row>
    <row r="165" spans="1:11" ht="15.75" customHeight="1" x14ac:dyDescent="0.25">
      <c r="A165" s="9">
        <f t="shared" ca="1" si="15"/>
        <v>45230</v>
      </c>
      <c r="B165" s="10">
        <f t="shared" si="14"/>
        <v>162</v>
      </c>
      <c r="C165" s="11">
        <f t="shared" ca="1" si="18"/>
        <v>7531</v>
      </c>
      <c r="D165" s="11">
        <f ca="1">IF(WEEKDAY(Table4[[#This Row],[Date]],2)&lt;=5,C165*$I$4,"")</f>
        <v>75.31</v>
      </c>
      <c r="E165" s="11" t="str">
        <f ca="1">IF(AND(SUM($D$4:D165)-SUM($E$4:E164)&gt;=$K$2,WEEKDAY(Table4[[#This Row],[Date]],2)=5),SUM($D$4:D165)-SUM($F$4:F164),"")</f>
        <v/>
      </c>
      <c r="F165" s="11" t="str">
        <f t="shared" ca="1" si="16"/>
        <v/>
      </c>
      <c r="G165" s="14"/>
      <c r="H165" s="11">
        <f t="shared" ca="1" si="19"/>
        <v>7682.2700000000041</v>
      </c>
      <c r="I165" s="40"/>
      <c r="J165" s="13">
        <f t="shared" ca="1" si="17"/>
        <v>357.72250000000003</v>
      </c>
      <c r="K165" s="13">
        <f ca="1">Table4[[#This Row],[Weekly Cashout (-Fees)]]*4</f>
        <v>1430.89</v>
      </c>
    </row>
    <row r="166" spans="1:11" ht="15.75" customHeight="1" x14ac:dyDescent="0.25">
      <c r="A166" s="9">
        <f t="shared" ca="1" si="15"/>
        <v>45231</v>
      </c>
      <c r="B166" s="10">
        <f t="shared" si="14"/>
        <v>163</v>
      </c>
      <c r="C166" s="11">
        <f t="shared" ca="1" si="18"/>
        <v>7531</v>
      </c>
      <c r="D166" s="11">
        <f ca="1">IF(WEEKDAY(Table4[[#This Row],[Date]],2)&lt;=5,C166*$I$4,"")</f>
        <v>75.31</v>
      </c>
      <c r="E166" s="11" t="str">
        <f ca="1">IF(AND(SUM($D$4:D166)-SUM($E$4:E165)&gt;=$K$2,WEEKDAY(Table4[[#This Row],[Date]],2)=5),SUM($D$4:D166)-SUM($F$4:F165),"")</f>
        <v/>
      </c>
      <c r="F166" s="11" t="str">
        <f t="shared" ca="1" si="16"/>
        <v/>
      </c>
      <c r="G166" s="14"/>
      <c r="H166" s="11">
        <f t="shared" ca="1" si="19"/>
        <v>7757.5800000000045</v>
      </c>
      <c r="I166" s="40"/>
      <c r="J166" s="13">
        <f t="shared" ca="1" si="17"/>
        <v>357.72250000000003</v>
      </c>
      <c r="K166" s="13">
        <f ca="1">Table4[[#This Row],[Weekly Cashout (-Fees)]]*4</f>
        <v>1430.89</v>
      </c>
    </row>
    <row r="167" spans="1:11" ht="15.75" customHeight="1" x14ac:dyDescent="0.25">
      <c r="A167" s="9">
        <f t="shared" ca="1" si="15"/>
        <v>45232</v>
      </c>
      <c r="B167" s="10">
        <f t="shared" si="14"/>
        <v>164</v>
      </c>
      <c r="C167" s="11">
        <f t="shared" ca="1" si="18"/>
        <v>7531</v>
      </c>
      <c r="D167" s="11">
        <f ca="1">IF(WEEKDAY(Table4[[#This Row],[Date]],2)&lt;=5,C167*$I$4,"")</f>
        <v>75.31</v>
      </c>
      <c r="E167" s="11" t="str">
        <f ca="1">IF(AND(SUM($D$4:D167)-SUM($E$4:E166)&gt;=$K$2,WEEKDAY(Table4[[#This Row],[Date]],2)=5),SUM($D$4:D167)-SUM($F$4:F166),"")</f>
        <v/>
      </c>
      <c r="F167" s="11" t="str">
        <f t="shared" ca="1" si="16"/>
        <v/>
      </c>
      <c r="G167" s="14"/>
      <c r="H167" s="11">
        <f t="shared" ca="1" si="19"/>
        <v>7832.8900000000049</v>
      </c>
      <c r="I167" s="40"/>
      <c r="J167" s="13">
        <f t="shared" ca="1" si="17"/>
        <v>357.72250000000003</v>
      </c>
      <c r="K167" s="13">
        <f ca="1">Table4[[#This Row],[Weekly Cashout (-Fees)]]*4</f>
        <v>1430.89</v>
      </c>
    </row>
    <row r="168" spans="1:11" ht="15.75" customHeight="1" x14ac:dyDescent="0.25">
      <c r="A168" s="9">
        <f t="shared" ca="1" si="15"/>
        <v>45233</v>
      </c>
      <c r="B168" s="10">
        <f t="shared" si="14"/>
        <v>165</v>
      </c>
      <c r="C168" s="11">
        <f t="shared" ca="1" si="18"/>
        <v>7531</v>
      </c>
      <c r="D168" s="11">
        <f ca="1">IF(WEEKDAY(Table4[[#This Row],[Date]],2)&lt;=5,C168*$I$4,"")</f>
        <v>75.31</v>
      </c>
      <c r="E168" s="11">
        <f ca="1">IF(AND(SUM($D$4:D168)-SUM($E$4:E167)&gt;=$K$2,WEEKDAY(Table4[[#This Row],[Date]],2)=5),SUM($D$4:D168)-SUM($F$4:F167),"")</f>
        <v>377.20000000000346</v>
      </c>
      <c r="F168" s="11">
        <f t="shared" ca="1" si="16"/>
        <v>377</v>
      </c>
      <c r="G168" s="14"/>
      <c r="H168" s="11">
        <f t="shared" ca="1" si="19"/>
        <v>7908.2000000000053</v>
      </c>
      <c r="I168" s="40"/>
      <c r="J168" s="13">
        <f t="shared" ca="1" si="17"/>
        <v>357.72250000000003</v>
      </c>
      <c r="K168" s="13">
        <f ca="1">Table4[[#This Row],[Weekly Cashout (-Fees)]]*4</f>
        <v>1430.89</v>
      </c>
    </row>
    <row r="169" spans="1:11" ht="15.75" customHeight="1" x14ac:dyDescent="0.25">
      <c r="A169" s="9">
        <f t="shared" ca="1" si="15"/>
        <v>45234</v>
      </c>
      <c r="B169" s="10">
        <f t="shared" si="14"/>
        <v>166</v>
      </c>
      <c r="C169" s="11">
        <f t="shared" ca="1" si="18"/>
        <v>7908</v>
      </c>
      <c r="D169" s="11" t="str">
        <f ca="1">IF(WEEKDAY(Table4[[#This Row],[Date]],2)&lt;=5,C169*$I$4,"")</f>
        <v/>
      </c>
      <c r="E169" s="11" t="str">
        <f ca="1">IF(AND(SUM($D$4:D169)-SUM($E$4:E168)&gt;=$K$2,WEEKDAY(Table4[[#This Row],[Date]],2)=5),SUM($D$4:D169)-SUM($F$4:F168),"")</f>
        <v/>
      </c>
      <c r="F169" s="11" t="str">
        <f t="shared" ca="1" si="16"/>
        <v/>
      </c>
      <c r="G169" s="14"/>
      <c r="H169" s="11">
        <f t="shared" ca="1" si="19"/>
        <v>7908.2000000000053</v>
      </c>
      <c r="I169" s="40"/>
      <c r="J169" s="13">
        <f t="shared" ca="1" si="17"/>
        <v>357.72250000000003</v>
      </c>
      <c r="K169" s="13">
        <f ca="1">Table4[[#This Row],[Weekly Cashout (-Fees)]]*4</f>
        <v>1430.89</v>
      </c>
    </row>
    <row r="170" spans="1:11" ht="15.75" customHeight="1" x14ac:dyDescent="0.25">
      <c r="A170" s="9">
        <f t="shared" ca="1" si="15"/>
        <v>45235</v>
      </c>
      <c r="B170" s="10">
        <f t="shared" si="14"/>
        <v>167</v>
      </c>
      <c r="C170" s="11">
        <f t="shared" ca="1" si="18"/>
        <v>7908</v>
      </c>
      <c r="D170" s="11" t="str">
        <f ca="1">IF(WEEKDAY(Table4[[#This Row],[Date]],2)&lt;=5,C170*$I$4,"")</f>
        <v/>
      </c>
      <c r="E170" s="11" t="str">
        <f ca="1">IF(AND(SUM($D$4:D170)-SUM($E$4:E169)&gt;=$K$2,WEEKDAY(Table4[[#This Row],[Date]],2)=5),SUM($D$4:D170)-SUM($F$4:F169),"")</f>
        <v/>
      </c>
      <c r="F170" s="11" t="str">
        <f t="shared" ca="1" si="16"/>
        <v/>
      </c>
      <c r="G170" s="14"/>
      <c r="H170" s="11">
        <f t="shared" ca="1" si="19"/>
        <v>7908.2000000000053</v>
      </c>
      <c r="I170" s="40"/>
      <c r="J170" s="13">
        <f t="shared" ca="1" si="17"/>
        <v>357.72250000000003</v>
      </c>
      <c r="K170" s="13">
        <f ca="1">Table4[[#This Row],[Weekly Cashout (-Fees)]]*4</f>
        <v>1430.89</v>
      </c>
    </row>
    <row r="171" spans="1:11" ht="15.75" customHeight="1" x14ac:dyDescent="0.25">
      <c r="A171" s="9">
        <f t="shared" ca="1" si="15"/>
        <v>45236</v>
      </c>
      <c r="B171" s="10">
        <f t="shared" si="14"/>
        <v>168</v>
      </c>
      <c r="C171" s="11">
        <f t="shared" ca="1" si="18"/>
        <v>7908</v>
      </c>
      <c r="D171" s="11">
        <f ca="1">IF(WEEKDAY(Table4[[#This Row],[Date]],2)&lt;=5,C171*$I$4,"")</f>
        <v>79.08</v>
      </c>
      <c r="E171" s="11" t="str">
        <f ca="1">IF(AND(SUM($D$4:D171)-SUM($E$4:E170)&gt;=$K$2,WEEKDAY(Table4[[#This Row],[Date]],2)=5),SUM($D$4:D171)-SUM($F$4:F170),"")</f>
        <v/>
      </c>
      <c r="F171" s="11" t="str">
        <f t="shared" ca="1" si="16"/>
        <v/>
      </c>
      <c r="G171" s="14"/>
      <c r="H171" s="11">
        <f t="shared" ca="1" si="19"/>
        <v>7987.2800000000052</v>
      </c>
      <c r="I171" s="40"/>
      <c r="J171" s="13">
        <f t="shared" ca="1" si="17"/>
        <v>375.63</v>
      </c>
      <c r="K171" s="13">
        <f ca="1">Table4[[#This Row],[Weekly Cashout (-Fees)]]*4</f>
        <v>1502.52</v>
      </c>
    </row>
    <row r="172" spans="1:11" ht="15.75" customHeight="1" x14ac:dyDescent="0.25">
      <c r="A172" s="9">
        <f t="shared" ca="1" si="15"/>
        <v>45237</v>
      </c>
      <c r="B172" s="10">
        <f t="shared" si="14"/>
        <v>169</v>
      </c>
      <c r="C172" s="11">
        <f t="shared" ca="1" si="18"/>
        <v>7908</v>
      </c>
      <c r="D172" s="11">
        <f ca="1">IF(WEEKDAY(Table4[[#This Row],[Date]],2)&lt;=5,C172*$I$4,"")</f>
        <v>79.08</v>
      </c>
      <c r="E172" s="11" t="str">
        <f ca="1">IF(AND(SUM($D$4:D172)-SUM($E$4:E171)&gt;=$K$2,WEEKDAY(Table4[[#This Row],[Date]],2)=5),SUM($D$4:D172)-SUM($F$4:F171),"")</f>
        <v/>
      </c>
      <c r="F172" s="11" t="str">
        <f t="shared" ca="1" si="16"/>
        <v/>
      </c>
      <c r="G172" s="14"/>
      <c r="H172" s="11">
        <f t="shared" ca="1" si="19"/>
        <v>8066.3600000000051</v>
      </c>
      <c r="I172" s="40"/>
      <c r="J172" s="13">
        <f t="shared" ca="1" si="17"/>
        <v>375.63</v>
      </c>
      <c r="K172" s="13">
        <f ca="1">Table4[[#This Row],[Weekly Cashout (-Fees)]]*4</f>
        <v>1502.52</v>
      </c>
    </row>
    <row r="173" spans="1:11" ht="15.75" customHeight="1" x14ac:dyDescent="0.25">
      <c r="A173" s="9">
        <f t="shared" ca="1" si="15"/>
        <v>45238</v>
      </c>
      <c r="B173" s="10">
        <f t="shared" si="14"/>
        <v>170</v>
      </c>
      <c r="C173" s="11">
        <f t="shared" ca="1" si="18"/>
        <v>7908</v>
      </c>
      <c r="D173" s="11">
        <f ca="1">IF(WEEKDAY(Table4[[#This Row],[Date]],2)&lt;=5,C173*$I$4,"")</f>
        <v>79.08</v>
      </c>
      <c r="E173" s="11" t="str">
        <f ca="1">IF(AND(SUM($D$4:D173)-SUM($E$4:E172)&gt;=$K$2,WEEKDAY(Table4[[#This Row],[Date]],2)=5),SUM($D$4:D173)-SUM($F$4:F172),"")</f>
        <v/>
      </c>
      <c r="F173" s="11" t="str">
        <f t="shared" ca="1" si="16"/>
        <v/>
      </c>
      <c r="G173" s="14"/>
      <c r="H173" s="11">
        <f t="shared" ca="1" si="19"/>
        <v>8145.4400000000051</v>
      </c>
      <c r="I173" s="40"/>
      <c r="J173" s="13">
        <f t="shared" ca="1" si="17"/>
        <v>375.63</v>
      </c>
      <c r="K173" s="13">
        <f ca="1">Table4[[#This Row],[Weekly Cashout (-Fees)]]*4</f>
        <v>1502.52</v>
      </c>
    </row>
    <row r="174" spans="1:11" ht="15.75" customHeight="1" x14ac:dyDescent="0.25">
      <c r="A174" s="9">
        <f t="shared" ca="1" si="15"/>
        <v>45239</v>
      </c>
      <c r="B174" s="10">
        <f t="shared" si="14"/>
        <v>171</v>
      </c>
      <c r="C174" s="11">
        <f t="shared" ca="1" si="18"/>
        <v>7908</v>
      </c>
      <c r="D174" s="11">
        <f ca="1">IF(WEEKDAY(Table4[[#This Row],[Date]],2)&lt;=5,C174*$I$4,"")</f>
        <v>79.08</v>
      </c>
      <c r="E174" s="11" t="str">
        <f ca="1">IF(AND(SUM($D$4:D174)-SUM($E$4:E173)&gt;=$K$2,WEEKDAY(Table4[[#This Row],[Date]],2)=5),SUM($D$4:D174)-SUM($F$4:F173),"")</f>
        <v/>
      </c>
      <c r="F174" s="11" t="str">
        <f t="shared" ca="1" si="16"/>
        <v/>
      </c>
      <c r="G174" s="14"/>
      <c r="H174" s="11">
        <f t="shared" ca="1" si="19"/>
        <v>8224.5200000000059</v>
      </c>
      <c r="I174" s="40"/>
      <c r="J174" s="13">
        <f t="shared" ca="1" si="17"/>
        <v>375.63</v>
      </c>
      <c r="K174" s="13">
        <f ca="1">Table4[[#This Row],[Weekly Cashout (-Fees)]]*4</f>
        <v>1502.52</v>
      </c>
    </row>
    <row r="175" spans="1:11" ht="15.75" customHeight="1" x14ac:dyDescent="0.25">
      <c r="A175" s="9">
        <f t="shared" ca="1" si="15"/>
        <v>45240</v>
      </c>
      <c r="B175" s="10">
        <f t="shared" si="14"/>
        <v>172</v>
      </c>
      <c r="C175" s="11">
        <f t="shared" ca="1" si="18"/>
        <v>7908</v>
      </c>
      <c r="D175" s="11">
        <f ca="1">IF(WEEKDAY(Table4[[#This Row],[Date]],2)&lt;=5,C175*$I$4,"")</f>
        <v>79.08</v>
      </c>
      <c r="E175" s="11">
        <f ca="1">IF(AND(SUM($D$4:D175)-SUM($E$4:E174)&gt;=$K$2,WEEKDAY(Table4[[#This Row],[Date]],2)=5),SUM($D$4:D175)-SUM($F$4:F174),"")</f>
        <v>395.60000000000309</v>
      </c>
      <c r="F175" s="11">
        <f t="shared" ca="1" si="16"/>
        <v>395</v>
      </c>
      <c r="G175" s="14"/>
      <c r="H175" s="11">
        <f t="shared" ca="1" si="19"/>
        <v>8303.6000000000058</v>
      </c>
      <c r="I175" s="40"/>
      <c r="J175" s="13">
        <f t="shared" ca="1" si="17"/>
        <v>375.63</v>
      </c>
      <c r="K175" s="13">
        <f ca="1">Table4[[#This Row],[Weekly Cashout (-Fees)]]*4</f>
        <v>1502.52</v>
      </c>
    </row>
    <row r="176" spans="1:11" ht="15.75" customHeight="1" x14ac:dyDescent="0.25">
      <c r="A176" s="9">
        <f t="shared" ca="1" si="15"/>
        <v>45241</v>
      </c>
      <c r="B176" s="10">
        <f t="shared" si="14"/>
        <v>173</v>
      </c>
      <c r="C176" s="11">
        <f t="shared" ca="1" si="18"/>
        <v>8303</v>
      </c>
      <c r="D176" s="11" t="str">
        <f ca="1">IF(WEEKDAY(Table4[[#This Row],[Date]],2)&lt;=5,C176*$I$4,"")</f>
        <v/>
      </c>
      <c r="E176" s="11" t="str">
        <f ca="1">IF(AND(SUM($D$4:D176)-SUM($E$4:E175)&gt;=$K$2,WEEKDAY(Table4[[#This Row],[Date]],2)=5),SUM($D$4:D176)-SUM($F$4:F175),"")</f>
        <v/>
      </c>
      <c r="F176" s="11" t="str">
        <f t="shared" ca="1" si="16"/>
        <v/>
      </c>
      <c r="G176" s="14"/>
      <c r="H176" s="11">
        <f t="shared" ca="1" si="19"/>
        <v>8303.6000000000058</v>
      </c>
      <c r="I176" s="40"/>
      <c r="J176" s="13">
        <f t="shared" ca="1" si="17"/>
        <v>375.63</v>
      </c>
      <c r="K176" s="13">
        <f ca="1">Table4[[#This Row],[Weekly Cashout (-Fees)]]*4</f>
        <v>1502.52</v>
      </c>
    </row>
    <row r="177" spans="1:11" ht="15.75" customHeight="1" x14ac:dyDescent="0.25">
      <c r="A177" s="9">
        <f t="shared" ca="1" si="15"/>
        <v>45242</v>
      </c>
      <c r="B177" s="10">
        <f t="shared" si="14"/>
        <v>174</v>
      </c>
      <c r="C177" s="11">
        <f t="shared" ca="1" si="18"/>
        <v>8303</v>
      </c>
      <c r="D177" s="11" t="str">
        <f ca="1">IF(WEEKDAY(Table4[[#This Row],[Date]],2)&lt;=5,C177*$I$4,"")</f>
        <v/>
      </c>
      <c r="E177" s="11" t="str">
        <f ca="1">IF(AND(SUM($D$4:D177)-SUM($E$4:E176)&gt;=$K$2,WEEKDAY(Table4[[#This Row],[Date]],2)=5),SUM($D$4:D177)-SUM($F$4:F176),"")</f>
        <v/>
      </c>
      <c r="F177" s="11" t="str">
        <f t="shared" ca="1" si="16"/>
        <v/>
      </c>
      <c r="G177" s="14"/>
      <c r="H177" s="11">
        <f t="shared" ca="1" si="19"/>
        <v>8303.6000000000058</v>
      </c>
      <c r="I177" s="40"/>
      <c r="J177" s="13">
        <f t="shared" ca="1" si="17"/>
        <v>375.63</v>
      </c>
      <c r="K177" s="13">
        <f ca="1">Table4[[#This Row],[Weekly Cashout (-Fees)]]*4</f>
        <v>1502.52</v>
      </c>
    </row>
    <row r="178" spans="1:11" ht="15.75" customHeight="1" x14ac:dyDescent="0.25">
      <c r="A178" s="9">
        <f t="shared" ca="1" si="15"/>
        <v>45243</v>
      </c>
      <c r="B178" s="10">
        <f t="shared" si="14"/>
        <v>175</v>
      </c>
      <c r="C178" s="11">
        <f t="shared" ca="1" si="18"/>
        <v>8303</v>
      </c>
      <c r="D178" s="11">
        <f ca="1">IF(WEEKDAY(Table4[[#This Row],[Date]],2)&lt;=5,C178*$I$4,"")</f>
        <v>83.03</v>
      </c>
      <c r="E178" s="11" t="str">
        <f ca="1">IF(AND(SUM($D$4:D178)-SUM($E$4:E177)&gt;=$K$2,WEEKDAY(Table4[[#This Row],[Date]],2)=5),SUM($D$4:D178)-SUM($F$4:F177),"")</f>
        <v/>
      </c>
      <c r="F178" s="11" t="str">
        <f t="shared" ca="1" si="16"/>
        <v/>
      </c>
      <c r="G178" s="14"/>
      <c r="H178" s="11">
        <f t="shared" ca="1" si="19"/>
        <v>8386.6300000000065</v>
      </c>
      <c r="I178" s="40"/>
      <c r="J178" s="13">
        <f t="shared" ca="1" si="17"/>
        <v>394.39249999999998</v>
      </c>
      <c r="K178" s="13">
        <f ca="1">Table4[[#This Row],[Weekly Cashout (-Fees)]]*4</f>
        <v>1577.57</v>
      </c>
    </row>
    <row r="179" spans="1:11" ht="15.75" customHeight="1" x14ac:dyDescent="0.25">
      <c r="A179" s="9">
        <f t="shared" ca="1" si="15"/>
        <v>45244</v>
      </c>
      <c r="B179" s="10">
        <f t="shared" si="14"/>
        <v>176</v>
      </c>
      <c r="C179" s="11">
        <f t="shared" ca="1" si="18"/>
        <v>8303</v>
      </c>
      <c r="D179" s="11">
        <f ca="1">IF(WEEKDAY(Table4[[#This Row],[Date]],2)&lt;=5,C179*$I$4,"")</f>
        <v>83.03</v>
      </c>
      <c r="E179" s="11" t="str">
        <f ca="1">IF(AND(SUM($D$4:D179)-SUM($E$4:E178)&gt;=$K$2,WEEKDAY(Table4[[#This Row],[Date]],2)=5),SUM($D$4:D179)-SUM($F$4:F178),"")</f>
        <v/>
      </c>
      <c r="F179" s="11" t="str">
        <f t="shared" ca="1" si="16"/>
        <v/>
      </c>
      <c r="G179" s="14"/>
      <c r="H179" s="11">
        <f t="shared" ca="1" si="19"/>
        <v>8469.6600000000071</v>
      </c>
      <c r="I179" s="40"/>
      <c r="J179" s="13">
        <f t="shared" ca="1" si="17"/>
        <v>394.39249999999998</v>
      </c>
      <c r="K179" s="13">
        <f ca="1">Table4[[#This Row],[Weekly Cashout (-Fees)]]*4</f>
        <v>1577.57</v>
      </c>
    </row>
    <row r="180" spans="1:11" ht="15.75" customHeight="1" x14ac:dyDescent="0.25">
      <c r="A180" s="9">
        <f t="shared" ca="1" si="15"/>
        <v>45245</v>
      </c>
      <c r="B180" s="10">
        <f t="shared" si="14"/>
        <v>177</v>
      </c>
      <c r="C180" s="11">
        <f t="shared" ca="1" si="18"/>
        <v>8303</v>
      </c>
      <c r="D180" s="11">
        <f ca="1">IF(WEEKDAY(Table4[[#This Row],[Date]],2)&lt;=5,C180*$I$4,"")</f>
        <v>83.03</v>
      </c>
      <c r="E180" s="11" t="str">
        <f ca="1">IF(AND(SUM($D$4:D180)-SUM($E$4:E179)&gt;=$K$2,WEEKDAY(Table4[[#This Row],[Date]],2)=5),SUM($D$4:D180)-SUM($F$4:F179),"")</f>
        <v/>
      </c>
      <c r="F180" s="11" t="str">
        <f t="shared" ca="1" si="16"/>
        <v/>
      </c>
      <c r="G180" s="14"/>
      <c r="H180" s="11">
        <f t="shared" ca="1" si="19"/>
        <v>8552.6900000000078</v>
      </c>
      <c r="I180" s="40"/>
      <c r="J180" s="13">
        <f t="shared" ca="1" si="17"/>
        <v>394.39249999999998</v>
      </c>
      <c r="K180" s="13">
        <f ca="1">Table4[[#This Row],[Weekly Cashout (-Fees)]]*4</f>
        <v>1577.57</v>
      </c>
    </row>
    <row r="181" spans="1:11" ht="15.75" customHeight="1" x14ac:dyDescent="0.25">
      <c r="A181" s="9">
        <f t="shared" ca="1" si="15"/>
        <v>45246</v>
      </c>
      <c r="B181" s="10">
        <f t="shared" si="14"/>
        <v>178</v>
      </c>
      <c r="C181" s="11">
        <f t="shared" ca="1" si="18"/>
        <v>8303</v>
      </c>
      <c r="D181" s="11">
        <f ca="1">IF(WEEKDAY(Table4[[#This Row],[Date]],2)&lt;=5,C181*$I$4,"")</f>
        <v>83.03</v>
      </c>
      <c r="E181" s="11" t="str">
        <f ca="1">IF(AND(SUM($D$4:D181)-SUM($E$4:E180)&gt;=$K$2,WEEKDAY(Table4[[#This Row],[Date]],2)=5),SUM($D$4:D181)-SUM($F$4:F180),"")</f>
        <v/>
      </c>
      <c r="F181" s="11" t="str">
        <f t="shared" ca="1" si="16"/>
        <v/>
      </c>
      <c r="G181" s="14"/>
      <c r="H181" s="11">
        <f t="shared" ca="1" si="19"/>
        <v>8635.7200000000084</v>
      </c>
      <c r="I181" s="40"/>
      <c r="J181" s="13">
        <f t="shared" ca="1" si="17"/>
        <v>394.39249999999998</v>
      </c>
      <c r="K181" s="13">
        <f ca="1">Table4[[#This Row],[Weekly Cashout (-Fees)]]*4</f>
        <v>1577.57</v>
      </c>
    </row>
    <row r="182" spans="1:11" ht="15.75" customHeight="1" x14ac:dyDescent="0.25">
      <c r="A182" s="9">
        <f t="shared" ca="1" si="15"/>
        <v>45247</v>
      </c>
      <c r="B182" s="10">
        <f t="shared" si="14"/>
        <v>179</v>
      </c>
      <c r="C182" s="11">
        <f t="shared" ca="1" si="18"/>
        <v>8303</v>
      </c>
      <c r="D182" s="11">
        <f ca="1">IF(WEEKDAY(Table4[[#This Row],[Date]],2)&lt;=5,C182*$I$4,"")</f>
        <v>83.03</v>
      </c>
      <c r="E182" s="11">
        <f ca="1">IF(AND(SUM($D$4:D182)-SUM($E$4:E181)&gt;=$K$2,WEEKDAY(Table4[[#This Row],[Date]],2)=5),SUM($D$4:D182)-SUM($F$4:F181),"")</f>
        <v>415.75000000000182</v>
      </c>
      <c r="F182" s="11">
        <f t="shared" ca="1" si="16"/>
        <v>415</v>
      </c>
      <c r="G182" s="14"/>
      <c r="H182" s="11">
        <f t="shared" ca="1" si="19"/>
        <v>8718.7500000000091</v>
      </c>
      <c r="I182" s="40"/>
      <c r="J182" s="13">
        <f t="shared" ca="1" si="17"/>
        <v>394.39249999999998</v>
      </c>
      <c r="K182" s="13">
        <f ca="1">Table4[[#This Row],[Weekly Cashout (-Fees)]]*4</f>
        <v>1577.57</v>
      </c>
    </row>
    <row r="183" spans="1:11" ht="15.75" customHeight="1" x14ac:dyDescent="0.25">
      <c r="A183" s="9">
        <f t="shared" ca="1" si="15"/>
        <v>45248</v>
      </c>
      <c r="B183" s="10">
        <f t="shared" si="14"/>
        <v>180</v>
      </c>
      <c r="C183" s="11">
        <f t="shared" ca="1" si="18"/>
        <v>8718</v>
      </c>
      <c r="D183" s="11" t="str">
        <f ca="1">IF(WEEKDAY(Table4[[#This Row],[Date]],2)&lt;=5,C183*$I$4,"")</f>
        <v/>
      </c>
      <c r="E183" s="11" t="str">
        <f ca="1">IF(AND(SUM($D$4:D183)-SUM($E$4:E182)&gt;=$K$2,WEEKDAY(Table4[[#This Row],[Date]],2)=5),SUM($D$4:D183)-SUM($F$4:F182),"")</f>
        <v/>
      </c>
      <c r="F183" s="11" t="str">
        <f t="shared" ca="1" si="16"/>
        <v/>
      </c>
      <c r="G183" s="14"/>
      <c r="H183" s="11">
        <f t="shared" ca="1" si="19"/>
        <v>8718.7500000000091</v>
      </c>
      <c r="I183" s="40"/>
      <c r="J183" s="13">
        <f t="shared" ca="1" si="17"/>
        <v>394.39249999999998</v>
      </c>
      <c r="K183" s="13">
        <f ca="1">Table4[[#This Row],[Weekly Cashout (-Fees)]]*4</f>
        <v>1577.57</v>
      </c>
    </row>
    <row r="184" spans="1:11" ht="15.75" customHeight="1" x14ac:dyDescent="0.25">
      <c r="A184" s="9">
        <f t="shared" ca="1" si="15"/>
        <v>45249</v>
      </c>
      <c r="B184" s="10">
        <f t="shared" si="14"/>
        <v>181</v>
      </c>
      <c r="C184" s="11">
        <f t="shared" ca="1" si="18"/>
        <v>8718</v>
      </c>
      <c r="D184" s="11" t="str">
        <f ca="1">IF(WEEKDAY(Table4[[#This Row],[Date]],2)&lt;=5,C184*$I$4,"")</f>
        <v/>
      </c>
      <c r="E184" s="11" t="str">
        <f ca="1">IF(AND(SUM($D$4:D184)-SUM($E$4:E183)&gt;=$K$2,WEEKDAY(Table4[[#This Row],[Date]],2)=5),SUM($D$4:D184)-SUM($F$4:F183),"")</f>
        <v/>
      </c>
      <c r="F184" s="11" t="str">
        <f t="shared" ca="1" si="16"/>
        <v/>
      </c>
      <c r="G184" s="14"/>
      <c r="H184" s="11">
        <f t="shared" ca="1" si="19"/>
        <v>8718.7500000000091</v>
      </c>
      <c r="I184" s="40"/>
      <c r="J184" s="13">
        <f t="shared" ca="1" si="17"/>
        <v>394.39249999999998</v>
      </c>
      <c r="K184" s="13">
        <f ca="1">Table4[[#This Row],[Weekly Cashout (-Fees)]]*4</f>
        <v>1577.57</v>
      </c>
    </row>
    <row r="185" spans="1:11" ht="15.75" customHeight="1" x14ac:dyDescent="0.25">
      <c r="A185" s="9">
        <f t="shared" ca="1" si="15"/>
        <v>45250</v>
      </c>
      <c r="B185" s="10">
        <f t="shared" si="14"/>
        <v>182</v>
      </c>
      <c r="C185" s="11">
        <f t="shared" ca="1" si="18"/>
        <v>8718</v>
      </c>
      <c r="D185" s="11">
        <f ca="1">IF(WEEKDAY(Table4[[#This Row],[Date]],2)&lt;=5,C185*$I$4,"")</f>
        <v>87.18</v>
      </c>
      <c r="E185" s="11" t="str">
        <f ca="1">IF(AND(SUM($D$4:D185)-SUM($E$4:E184)&gt;=$K$2,WEEKDAY(Table4[[#This Row],[Date]],2)=5),SUM($D$4:D185)-SUM($F$4:F184),"")</f>
        <v/>
      </c>
      <c r="F185" s="11" t="str">
        <f t="shared" ca="1" si="16"/>
        <v/>
      </c>
      <c r="G185" s="14"/>
      <c r="H185" s="11">
        <f t="shared" ca="1" si="19"/>
        <v>8805.9300000000094</v>
      </c>
      <c r="I185" s="40"/>
      <c r="J185" s="13">
        <f t="shared" ca="1" si="17"/>
        <v>414.10500000000002</v>
      </c>
      <c r="K185" s="13">
        <f ca="1">Table4[[#This Row],[Weekly Cashout (-Fees)]]*4</f>
        <v>1656.42</v>
      </c>
    </row>
    <row r="186" spans="1:11" ht="15.75" customHeight="1" x14ac:dyDescent="0.25">
      <c r="A186" s="9">
        <f t="shared" ca="1" si="15"/>
        <v>45251</v>
      </c>
      <c r="B186" s="10">
        <f t="shared" si="14"/>
        <v>183</v>
      </c>
      <c r="C186" s="11">
        <f t="shared" ca="1" si="18"/>
        <v>8718</v>
      </c>
      <c r="D186" s="11">
        <f ca="1">IF(WEEKDAY(Table4[[#This Row],[Date]],2)&lt;=5,C186*$I$4,"")</f>
        <v>87.18</v>
      </c>
      <c r="E186" s="11" t="str">
        <f ca="1">IF(AND(SUM($D$4:D186)-SUM($E$4:E185)&gt;=$K$2,WEEKDAY(Table4[[#This Row],[Date]],2)=5),SUM($D$4:D186)-SUM($F$4:F185),"")</f>
        <v/>
      </c>
      <c r="F186" s="11" t="str">
        <f t="shared" ca="1" si="16"/>
        <v/>
      </c>
      <c r="G186" s="14"/>
      <c r="H186" s="11">
        <f t="shared" ca="1" si="19"/>
        <v>8893.1100000000097</v>
      </c>
      <c r="I186" s="40"/>
      <c r="J186" s="13">
        <f t="shared" ca="1" si="17"/>
        <v>414.10500000000002</v>
      </c>
      <c r="K186" s="13">
        <f ca="1">Table4[[#This Row],[Weekly Cashout (-Fees)]]*4</f>
        <v>1656.42</v>
      </c>
    </row>
    <row r="187" spans="1:11" ht="15.75" customHeight="1" x14ac:dyDescent="0.25">
      <c r="A187" s="9">
        <f t="shared" ca="1" si="15"/>
        <v>45252</v>
      </c>
      <c r="B187" s="10">
        <f t="shared" si="14"/>
        <v>184</v>
      </c>
      <c r="C187" s="11">
        <f t="shared" ca="1" si="18"/>
        <v>8718</v>
      </c>
      <c r="D187" s="11">
        <f ca="1">IF(WEEKDAY(Table4[[#This Row],[Date]],2)&lt;=5,C187*$I$4,"")</f>
        <v>87.18</v>
      </c>
      <c r="E187" s="11" t="str">
        <f ca="1">IF(AND(SUM($D$4:D187)-SUM($E$4:E186)&gt;=$K$2,WEEKDAY(Table4[[#This Row],[Date]],2)=5),SUM($D$4:D187)-SUM($F$4:F186),"")</f>
        <v/>
      </c>
      <c r="F187" s="11" t="str">
        <f t="shared" ca="1" si="16"/>
        <v/>
      </c>
      <c r="G187" s="14"/>
      <c r="H187" s="11">
        <f t="shared" ca="1" si="19"/>
        <v>8980.29000000001</v>
      </c>
      <c r="I187" s="40"/>
      <c r="J187" s="13">
        <f t="shared" ca="1" si="17"/>
        <v>414.10500000000002</v>
      </c>
      <c r="K187" s="13">
        <f ca="1">Table4[[#This Row],[Weekly Cashout (-Fees)]]*4</f>
        <v>1656.42</v>
      </c>
    </row>
    <row r="188" spans="1:11" ht="15.75" customHeight="1" x14ac:dyDescent="0.25">
      <c r="A188" s="9">
        <f t="shared" ca="1" si="15"/>
        <v>45253</v>
      </c>
      <c r="B188" s="10">
        <f t="shared" si="14"/>
        <v>185</v>
      </c>
      <c r="C188" s="11">
        <f t="shared" ca="1" si="18"/>
        <v>8718</v>
      </c>
      <c r="D188" s="11">
        <f ca="1">IF(WEEKDAY(Table4[[#This Row],[Date]],2)&lt;=5,C188*$I$4,"")</f>
        <v>87.18</v>
      </c>
      <c r="E188" s="11" t="str">
        <f ca="1">IF(AND(SUM($D$4:D188)-SUM($E$4:E187)&gt;=$K$2,WEEKDAY(Table4[[#This Row],[Date]],2)=5),SUM($D$4:D188)-SUM($F$4:F187),"")</f>
        <v/>
      </c>
      <c r="F188" s="11" t="str">
        <f t="shared" ca="1" si="16"/>
        <v/>
      </c>
      <c r="G188" s="14"/>
      <c r="H188" s="11">
        <f t="shared" ca="1" si="19"/>
        <v>9067.4700000000103</v>
      </c>
      <c r="I188" s="40"/>
      <c r="J188" s="13">
        <f t="shared" ca="1" si="17"/>
        <v>414.10500000000002</v>
      </c>
      <c r="K188" s="13">
        <f ca="1">Table4[[#This Row],[Weekly Cashout (-Fees)]]*4</f>
        <v>1656.42</v>
      </c>
    </row>
    <row r="189" spans="1:11" ht="15.75" customHeight="1" x14ac:dyDescent="0.25">
      <c r="A189" s="9">
        <f t="shared" ca="1" si="15"/>
        <v>45254</v>
      </c>
      <c r="B189" s="10">
        <f t="shared" si="14"/>
        <v>186</v>
      </c>
      <c r="C189" s="11">
        <f t="shared" ca="1" si="18"/>
        <v>8718</v>
      </c>
      <c r="D189" s="11">
        <f ca="1">IF(WEEKDAY(Table4[[#This Row],[Date]],2)&lt;=5,C189*$I$4,"")</f>
        <v>87.18</v>
      </c>
      <c r="E189" s="11">
        <f ca="1">IF(AND(SUM($D$4:D189)-SUM($E$4:E188)&gt;=$K$2,WEEKDAY(Table4[[#This Row],[Date]],2)=5),SUM($D$4:D189)-SUM($F$4:F188),"")</f>
        <v>436.65000000000327</v>
      </c>
      <c r="F189" s="11">
        <f t="shared" ca="1" si="16"/>
        <v>436</v>
      </c>
      <c r="G189" s="14"/>
      <c r="H189" s="11">
        <f t="shared" ca="1" si="19"/>
        <v>9154.6500000000106</v>
      </c>
      <c r="I189" s="40"/>
      <c r="J189" s="13">
        <f t="shared" ca="1" si="17"/>
        <v>414.10500000000002</v>
      </c>
      <c r="K189" s="13">
        <f ca="1">Table4[[#This Row],[Weekly Cashout (-Fees)]]*4</f>
        <v>1656.42</v>
      </c>
    </row>
    <row r="190" spans="1:11" ht="15.75" customHeight="1" x14ac:dyDescent="0.25">
      <c r="A190" s="9">
        <f t="shared" ca="1" si="15"/>
        <v>45255</v>
      </c>
      <c r="B190" s="10">
        <f t="shared" si="14"/>
        <v>187</v>
      </c>
      <c r="C190" s="11">
        <f t="shared" ca="1" si="18"/>
        <v>9154</v>
      </c>
      <c r="D190" s="11" t="str">
        <f ca="1">IF(WEEKDAY(Table4[[#This Row],[Date]],2)&lt;=5,C190*$I$4,"")</f>
        <v/>
      </c>
      <c r="E190" s="11" t="str">
        <f ca="1">IF(AND(SUM($D$4:D190)-SUM($E$4:E189)&gt;=$K$2,WEEKDAY(Table4[[#This Row],[Date]],2)=5),SUM($D$4:D190)-SUM($F$4:F189),"")</f>
        <v/>
      </c>
      <c r="F190" s="11" t="str">
        <f t="shared" ca="1" si="16"/>
        <v/>
      </c>
      <c r="G190" s="14"/>
      <c r="H190" s="11">
        <f t="shared" ca="1" si="19"/>
        <v>9154.6500000000106</v>
      </c>
      <c r="I190" s="40"/>
      <c r="J190" s="13">
        <f t="shared" ca="1" si="17"/>
        <v>414.10500000000002</v>
      </c>
      <c r="K190" s="13">
        <f ca="1">Table4[[#This Row],[Weekly Cashout (-Fees)]]*4</f>
        <v>1656.42</v>
      </c>
    </row>
    <row r="191" spans="1:11" ht="15.75" customHeight="1" x14ac:dyDescent="0.25">
      <c r="A191" s="9">
        <f t="shared" ca="1" si="15"/>
        <v>45256</v>
      </c>
      <c r="B191" s="10">
        <f t="shared" si="14"/>
        <v>188</v>
      </c>
      <c r="C191" s="11">
        <f t="shared" ca="1" si="18"/>
        <v>9154</v>
      </c>
      <c r="D191" s="11" t="str">
        <f ca="1">IF(WEEKDAY(Table4[[#This Row],[Date]],2)&lt;=5,C191*$I$4,"")</f>
        <v/>
      </c>
      <c r="E191" s="11" t="str">
        <f ca="1">IF(AND(SUM($D$4:D191)-SUM($E$4:E190)&gt;=$K$2,WEEKDAY(Table4[[#This Row],[Date]],2)=5),SUM($D$4:D191)-SUM($F$4:F190),"")</f>
        <v/>
      </c>
      <c r="F191" s="11" t="str">
        <f t="shared" ca="1" si="16"/>
        <v/>
      </c>
      <c r="G191" s="14"/>
      <c r="H191" s="11">
        <f t="shared" ca="1" si="19"/>
        <v>9154.6500000000106</v>
      </c>
      <c r="I191" s="40"/>
      <c r="J191" s="13">
        <f t="shared" ca="1" si="17"/>
        <v>414.10500000000002</v>
      </c>
      <c r="K191" s="13">
        <f ca="1">Table4[[#This Row],[Weekly Cashout (-Fees)]]*4</f>
        <v>1656.42</v>
      </c>
    </row>
    <row r="192" spans="1:11" ht="15.75" customHeight="1" x14ac:dyDescent="0.25">
      <c r="A192" s="9">
        <f t="shared" ca="1" si="15"/>
        <v>45257</v>
      </c>
      <c r="B192" s="10">
        <f t="shared" si="14"/>
        <v>189</v>
      </c>
      <c r="C192" s="11">
        <f t="shared" ca="1" si="18"/>
        <v>9154</v>
      </c>
      <c r="D192" s="11">
        <f ca="1">IF(WEEKDAY(Table4[[#This Row],[Date]],2)&lt;=5,C192*$I$4,"")</f>
        <v>91.54</v>
      </c>
      <c r="E192" s="11" t="str">
        <f ca="1">IF(AND(SUM($D$4:D192)-SUM($E$4:E191)&gt;=$K$2,WEEKDAY(Table4[[#This Row],[Date]],2)=5),SUM($D$4:D192)-SUM($F$4:F191),"")</f>
        <v/>
      </c>
      <c r="F192" s="11" t="str">
        <f t="shared" ca="1" si="16"/>
        <v/>
      </c>
      <c r="G192" s="14"/>
      <c r="H192" s="11">
        <f t="shared" ca="1" si="19"/>
        <v>9246.1900000000114</v>
      </c>
      <c r="I192" s="40"/>
      <c r="J192" s="13">
        <f t="shared" ca="1" si="17"/>
        <v>434.81500000000005</v>
      </c>
      <c r="K192" s="13">
        <f ca="1">Table4[[#This Row],[Weekly Cashout (-Fees)]]*4</f>
        <v>1739.2600000000002</v>
      </c>
    </row>
    <row r="193" spans="1:11" ht="15.75" customHeight="1" x14ac:dyDescent="0.25">
      <c r="A193" s="9">
        <f t="shared" ca="1" si="15"/>
        <v>45258</v>
      </c>
      <c r="B193" s="10">
        <f t="shared" si="14"/>
        <v>190</v>
      </c>
      <c r="C193" s="11">
        <f t="shared" ca="1" si="18"/>
        <v>9154</v>
      </c>
      <c r="D193" s="11">
        <f ca="1">IF(WEEKDAY(Table4[[#This Row],[Date]],2)&lt;=5,C193*$I$4,"")</f>
        <v>91.54</v>
      </c>
      <c r="E193" s="11" t="str">
        <f ca="1">IF(AND(SUM($D$4:D193)-SUM($E$4:E192)&gt;=$K$2,WEEKDAY(Table4[[#This Row],[Date]],2)=5),SUM($D$4:D193)-SUM($F$4:F192),"")</f>
        <v/>
      </c>
      <c r="F193" s="11" t="str">
        <f t="shared" ca="1" si="16"/>
        <v/>
      </c>
      <c r="G193" s="14"/>
      <c r="H193" s="11">
        <f t="shared" ca="1" si="19"/>
        <v>9337.7300000000123</v>
      </c>
      <c r="I193" s="40"/>
      <c r="J193" s="13">
        <f t="shared" ca="1" si="17"/>
        <v>434.81500000000005</v>
      </c>
      <c r="K193" s="13">
        <f ca="1">Table4[[#This Row],[Weekly Cashout (-Fees)]]*4</f>
        <v>1739.2600000000002</v>
      </c>
    </row>
    <row r="194" spans="1:11" ht="15.75" customHeight="1" x14ac:dyDescent="0.25">
      <c r="A194" s="9">
        <f t="shared" ca="1" si="15"/>
        <v>45259</v>
      </c>
      <c r="B194" s="10">
        <f t="shared" si="14"/>
        <v>191</v>
      </c>
      <c r="C194" s="11">
        <f t="shared" ca="1" si="18"/>
        <v>9154</v>
      </c>
      <c r="D194" s="11">
        <f ca="1">IF(WEEKDAY(Table4[[#This Row],[Date]],2)&lt;=5,C194*$I$4,"")</f>
        <v>91.54</v>
      </c>
      <c r="E194" s="11" t="str">
        <f ca="1">IF(AND(SUM($D$4:D194)-SUM($E$4:E193)&gt;=$K$2,WEEKDAY(Table4[[#This Row],[Date]],2)=5),SUM($D$4:D194)-SUM($F$4:F193),"")</f>
        <v/>
      </c>
      <c r="F194" s="11" t="str">
        <f t="shared" ca="1" si="16"/>
        <v/>
      </c>
      <c r="G194" s="14"/>
      <c r="H194" s="11">
        <f t="shared" ca="1" si="19"/>
        <v>9429.2700000000132</v>
      </c>
      <c r="I194" s="40"/>
      <c r="J194" s="13">
        <f t="shared" ca="1" si="17"/>
        <v>434.81500000000005</v>
      </c>
      <c r="K194" s="13">
        <f ca="1">Table4[[#This Row],[Weekly Cashout (-Fees)]]*4</f>
        <v>1739.2600000000002</v>
      </c>
    </row>
    <row r="195" spans="1:11" ht="15.75" customHeight="1" x14ac:dyDescent="0.25">
      <c r="A195" s="9">
        <f t="shared" ca="1" si="15"/>
        <v>45260</v>
      </c>
      <c r="B195" s="10">
        <f t="shared" si="14"/>
        <v>192</v>
      </c>
      <c r="C195" s="11">
        <f t="shared" ca="1" si="18"/>
        <v>9154</v>
      </c>
      <c r="D195" s="11">
        <f ca="1">IF(WEEKDAY(Table4[[#This Row],[Date]],2)&lt;=5,C195*$I$4,"")</f>
        <v>91.54</v>
      </c>
      <c r="E195" s="11" t="str">
        <f ca="1">IF(AND(SUM($D$4:D195)-SUM($E$4:E194)&gt;=$K$2,WEEKDAY(Table4[[#This Row],[Date]],2)=5),SUM($D$4:D195)-SUM($F$4:F194),"")</f>
        <v/>
      </c>
      <c r="F195" s="11" t="str">
        <f t="shared" ca="1" si="16"/>
        <v/>
      </c>
      <c r="G195" s="14"/>
      <c r="H195" s="11">
        <f t="shared" ca="1" si="19"/>
        <v>9520.810000000014</v>
      </c>
      <c r="I195" s="40"/>
      <c r="J195" s="13">
        <f t="shared" ca="1" si="17"/>
        <v>434.81500000000005</v>
      </c>
      <c r="K195" s="13">
        <f ca="1">Table4[[#This Row],[Weekly Cashout (-Fees)]]*4</f>
        <v>1739.2600000000002</v>
      </c>
    </row>
    <row r="196" spans="1:11" ht="15.75" customHeight="1" x14ac:dyDescent="0.25">
      <c r="A196" s="9">
        <f t="shared" ca="1" si="15"/>
        <v>45261</v>
      </c>
      <c r="B196" s="10">
        <f t="shared" ref="B196:B259" si="20">ROW()-3</f>
        <v>193</v>
      </c>
      <c r="C196" s="11">
        <f t="shared" ca="1" si="18"/>
        <v>9154</v>
      </c>
      <c r="D196" s="11">
        <f ca="1">IF(WEEKDAY(Table4[[#This Row],[Date]],2)&lt;=5,C196*$I$4,"")</f>
        <v>91.54</v>
      </c>
      <c r="E196" s="11">
        <f ca="1">IF(AND(SUM($D$4:D196)-SUM($E$4:E195)&gt;=$K$2,WEEKDAY(Table4[[#This Row],[Date]],2)=5),SUM($D$4:D196)-SUM($F$4:F195),"")</f>
        <v>458.35000000000309</v>
      </c>
      <c r="F196" s="11">
        <f t="shared" ca="1" si="16"/>
        <v>458</v>
      </c>
      <c r="G196" s="14"/>
      <c r="H196" s="11">
        <f t="shared" ca="1" si="19"/>
        <v>9612.3500000000149</v>
      </c>
      <c r="I196" s="40"/>
      <c r="J196" s="13">
        <f t="shared" ca="1" si="17"/>
        <v>434.81500000000005</v>
      </c>
      <c r="K196" s="13">
        <f ca="1">Table4[[#This Row],[Weekly Cashout (-Fees)]]*4</f>
        <v>1739.2600000000002</v>
      </c>
    </row>
    <row r="197" spans="1:11" ht="15.75" customHeight="1" x14ac:dyDescent="0.25">
      <c r="A197" s="9">
        <f t="shared" ref="A197:A260" ca="1" si="21">A196+1</f>
        <v>45262</v>
      </c>
      <c r="B197" s="10">
        <f t="shared" si="20"/>
        <v>194</v>
      </c>
      <c r="C197" s="11">
        <f t="shared" ca="1" si="18"/>
        <v>9612</v>
      </c>
      <c r="D197" s="11" t="str">
        <f ca="1">IF(WEEKDAY(Table4[[#This Row],[Date]],2)&lt;=5,C197*$I$4,"")</f>
        <v/>
      </c>
      <c r="E197" s="11" t="str">
        <f ca="1">IF(AND(SUM($D$4:D197)-SUM($E$4:E196)&gt;=$K$2,WEEKDAY(Table4[[#This Row],[Date]],2)=5),SUM($D$4:D197)-SUM($F$4:F196),"")</f>
        <v/>
      </c>
      <c r="F197" s="11" t="str">
        <f t="shared" ca="1" si="16"/>
        <v/>
      </c>
      <c r="G197" s="14"/>
      <c r="H197" s="11">
        <f t="shared" ca="1" si="19"/>
        <v>9612.3500000000149</v>
      </c>
      <c r="I197" s="40"/>
      <c r="J197" s="13">
        <f t="shared" ca="1" si="17"/>
        <v>434.81500000000005</v>
      </c>
      <c r="K197" s="13">
        <f ca="1">Table4[[#This Row],[Weekly Cashout (-Fees)]]*4</f>
        <v>1739.2600000000002</v>
      </c>
    </row>
    <row r="198" spans="1:11" ht="15.75" customHeight="1" x14ac:dyDescent="0.25">
      <c r="A198" s="9">
        <f t="shared" ca="1" si="21"/>
        <v>45263</v>
      </c>
      <c r="B198" s="10">
        <f t="shared" si="20"/>
        <v>195</v>
      </c>
      <c r="C198" s="11">
        <f t="shared" ca="1" si="18"/>
        <v>9612</v>
      </c>
      <c r="D198" s="11" t="str">
        <f ca="1">IF(WEEKDAY(Table4[[#This Row],[Date]],2)&lt;=5,C198*$I$4,"")</f>
        <v/>
      </c>
      <c r="E198" s="11" t="str">
        <f ca="1">IF(AND(SUM($D$4:D198)-SUM($E$4:E197)&gt;=$K$2,WEEKDAY(Table4[[#This Row],[Date]],2)=5),SUM($D$4:D198)-SUM($F$4:F197),"")</f>
        <v/>
      </c>
      <c r="F198" s="11" t="str">
        <f t="shared" ref="F198:F261" ca="1" si="22">IF(E198="","",IF(E198&gt;$K$2,TRUNC(E198*100%),""))</f>
        <v/>
      </c>
      <c r="G198" s="14"/>
      <c r="H198" s="11">
        <f t="shared" ca="1" si="19"/>
        <v>9612.3500000000149</v>
      </c>
      <c r="I198" s="40"/>
      <c r="J198" s="13">
        <f t="shared" ref="J198:J261" ca="1" si="23">IF(ISNUMBER(D198),D198*5-(D198*5*0.05),J197)</f>
        <v>434.81500000000005</v>
      </c>
      <c r="K198" s="13">
        <f ca="1">Table4[[#This Row],[Weekly Cashout (-Fees)]]*4</f>
        <v>1739.2600000000002</v>
      </c>
    </row>
    <row r="199" spans="1:11" ht="15.75" customHeight="1" x14ac:dyDescent="0.25">
      <c r="A199" s="9">
        <f t="shared" ca="1" si="21"/>
        <v>45264</v>
      </c>
      <c r="B199" s="10">
        <f t="shared" si="20"/>
        <v>196</v>
      </c>
      <c r="C199" s="11">
        <f t="shared" ref="C199:C262" ca="1" si="24">IF(ISNUMBER(F198),C198+F198+G198,C198+G198)</f>
        <v>9612</v>
      </c>
      <c r="D199" s="11">
        <f ca="1">IF(WEEKDAY(Table4[[#This Row],[Date]],2)&lt;=5,C199*$I$4,"")</f>
        <v>96.12</v>
      </c>
      <c r="E199" s="11" t="str">
        <f ca="1">IF(AND(SUM($D$4:D199)-SUM($E$4:E198)&gt;=$K$2,WEEKDAY(Table4[[#This Row],[Date]],2)=5),SUM($D$4:D199)-SUM($F$4:F198),"")</f>
        <v/>
      </c>
      <c r="F199" s="11" t="str">
        <f t="shared" ca="1" si="22"/>
        <v/>
      </c>
      <c r="G199" s="14"/>
      <c r="H199" s="11">
        <f t="shared" ca="1" si="19"/>
        <v>9708.4700000000157</v>
      </c>
      <c r="I199" s="40"/>
      <c r="J199" s="13">
        <f t="shared" ca="1" si="23"/>
        <v>456.57000000000005</v>
      </c>
      <c r="K199" s="13">
        <f ca="1">Table4[[#This Row],[Weekly Cashout (-Fees)]]*4</f>
        <v>1826.2800000000002</v>
      </c>
    </row>
    <row r="200" spans="1:11" ht="15.75" customHeight="1" x14ac:dyDescent="0.25">
      <c r="A200" s="9">
        <f t="shared" ca="1" si="21"/>
        <v>45265</v>
      </c>
      <c r="B200" s="10">
        <f t="shared" si="20"/>
        <v>197</v>
      </c>
      <c r="C200" s="11">
        <f t="shared" ca="1" si="24"/>
        <v>9612</v>
      </c>
      <c r="D200" s="11">
        <f ca="1">IF(WEEKDAY(Table4[[#This Row],[Date]],2)&lt;=5,C200*$I$4,"")</f>
        <v>96.12</v>
      </c>
      <c r="E200" s="11" t="str">
        <f ca="1">IF(AND(SUM($D$4:D200)-SUM($E$4:E199)&gt;=$K$2,WEEKDAY(Table4[[#This Row],[Date]],2)=5),SUM($D$4:D200)-SUM($F$4:F199),"")</f>
        <v/>
      </c>
      <c r="F200" s="11" t="str">
        <f t="shared" ca="1" si="22"/>
        <v/>
      </c>
      <c r="G200" s="14"/>
      <c r="H200" s="11">
        <f t="shared" ca="1" si="19"/>
        <v>9804.5900000000165</v>
      </c>
      <c r="I200" s="40"/>
      <c r="J200" s="13">
        <f t="shared" ca="1" si="23"/>
        <v>456.57000000000005</v>
      </c>
      <c r="K200" s="13">
        <f ca="1">Table4[[#This Row],[Weekly Cashout (-Fees)]]*4</f>
        <v>1826.2800000000002</v>
      </c>
    </row>
    <row r="201" spans="1:11" ht="15.75" customHeight="1" x14ac:dyDescent="0.25">
      <c r="A201" s="9">
        <f t="shared" ca="1" si="21"/>
        <v>45266</v>
      </c>
      <c r="B201" s="10">
        <f t="shared" si="20"/>
        <v>198</v>
      </c>
      <c r="C201" s="11">
        <f t="shared" ca="1" si="24"/>
        <v>9612</v>
      </c>
      <c r="D201" s="11">
        <f ca="1">IF(WEEKDAY(Table4[[#This Row],[Date]],2)&lt;=5,C201*$I$4,"")</f>
        <v>96.12</v>
      </c>
      <c r="E201" s="11" t="str">
        <f ca="1">IF(AND(SUM($D$4:D201)-SUM($E$4:E200)&gt;=$K$2,WEEKDAY(Table4[[#This Row],[Date]],2)=5),SUM($D$4:D201)-SUM($F$4:F200),"")</f>
        <v/>
      </c>
      <c r="F201" s="11" t="str">
        <f t="shared" ca="1" si="22"/>
        <v/>
      </c>
      <c r="G201" s="14"/>
      <c r="H201" s="11">
        <f t="shared" ref="H201:H264" ca="1" si="25">IF(ISNUMBER(D201),H200+G201+D201,H200+G201)</f>
        <v>9900.7100000000173</v>
      </c>
      <c r="I201" s="40"/>
      <c r="J201" s="13">
        <f t="shared" ca="1" si="23"/>
        <v>456.57000000000005</v>
      </c>
      <c r="K201" s="13">
        <f ca="1">Table4[[#This Row],[Weekly Cashout (-Fees)]]*4</f>
        <v>1826.2800000000002</v>
      </c>
    </row>
    <row r="202" spans="1:11" ht="15.75" customHeight="1" x14ac:dyDescent="0.25">
      <c r="A202" s="9">
        <f t="shared" ca="1" si="21"/>
        <v>45267</v>
      </c>
      <c r="B202" s="10">
        <f t="shared" si="20"/>
        <v>199</v>
      </c>
      <c r="C202" s="11">
        <f t="shared" ca="1" si="24"/>
        <v>9612</v>
      </c>
      <c r="D202" s="11">
        <f ca="1">IF(WEEKDAY(Table4[[#This Row],[Date]],2)&lt;=5,C202*$I$4,"")</f>
        <v>96.12</v>
      </c>
      <c r="E202" s="11" t="str">
        <f ca="1">IF(AND(SUM($D$4:D202)-SUM($E$4:E201)&gt;=$K$2,WEEKDAY(Table4[[#This Row],[Date]],2)=5),SUM($D$4:D202)-SUM($F$4:F201),"")</f>
        <v/>
      </c>
      <c r="F202" s="11" t="str">
        <f t="shared" ca="1" si="22"/>
        <v/>
      </c>
      <c r="G202" s="14"/>
      <c r="H202" s="11">
        <f t="shared" ca="1" si="25"/>
        <v>9996.8300000000181</v>
      </c>
      <c r="I202" s="40"/>
      <c r="J202" s="13">
        <f t="shared" ca="1" si="23"/>
        <v>456.57000000000005</v>
      </c>
      <c r="K202" s="13">
        <f ca="1">Table4[[#This Row],[Weekly Cashout (-Fees)]]*4</f>
        <v>1826.2800000000002</v>
      </c>
    </row>
    <row r="203" spans="1:11" ht="15.75" customHeight="1" x14ac:dyDescent="0.25">
      <c r="A203" s="9">
        <f t="shared" ca="1" si="21"/>
        <v>45268</v>
      </c>
      <c r="B203" s="10">
        <f t="shared" si="20"/>
        <v>200</v>
      </c>
      <c r="C203" s="11">
        <f t="shared" ca="1" si="24"/>
        <v>9612</v>
      </c>
      <c r="D203" s="11">
        <f ca="1">IF(WEEKDAY(Table4[[#This Row],[Date]],2)&lt;=5,C203*$I$4,"")</f>
        <v>96.12</v>
      </c>
      <c r="E203" s="11">
        <f ca="1">IF(AND(SUM($D$4:D203)-SUM($E$4:E202)&gt;=$K$2,WEEKDAY(Table4[[#This Row],[Date]],2)=5),SUM($D$4:D203)-SUM($F$4:F202),"")</f>
        <v>480.95000000000255</v>
      </c>
      <c r="F203" s="11">
        <f t="shared" ca="1" si="22"/>
        <v>480</v>
      </c>
      <c r="G203" s="14"/>
      <c r="H203" s="11">
        <f t="shared" ca="1" si="25"/>
        <v>10092.950000000019</v>
      </c>
      <c r="I203" s="40"/>
      <c r="J203" s="13">
        <f t="shared" ca="1" si="23"/>
        <v>456.57000000000005</v>
      </c>
      <c r="K203" s="13">
        <f ca="1">Table4[[#This Row],[Weekly Cashout (-Fees)]]*4</f>
        <v>1826.2800000000002</v>
      </c>
    </row>
    <row r="204" spans="1:11" ht="15.75" customHeight="1" x14ac:dyDescent="0.25">
      <c r="A204" s="9">
        <f t="shared" ca="1" si="21"/>
        <v>45269</v>
      </c>
      <c r="B204" s="10">
        <f t="shared" si="20"/>
        <v>201</v>
      </c>
      <c r="C204" s="11">
        <f t="shared" ca="1" si="24"/>
        <v>10092</v>
      </c>
      <c r="D204" s="11" t="str">
        <f ca="1">IF(WEEKDAY(Table4[[#This Row],[Date]],2)&lt;=5,C204*$I$4,"")</f>
        <v/>
      </c>
      <c r="E204" s="11" t="str">
        <f ca="1">IF(AND(SUM($D$4:D204)-SUM($E$4:E203)&gt;=$K$2,WEEKDAY(Table4[[#This Row],[Date]],2)=5),SUM($D$4:D204)-SUM($F$4:F203),"")</f>
        <v/>
      </c>
      <c r="F204" s="11" t="str">
        <f t="shared" ca="1" si="22"/>
        <v/>
      </c>
      <c r="G204" s="14"/>
      <c r="H204" s="11">
        <f t="shared" ca="1" si="25"/>
        <v>10092.950000000019</v>
      </c>
      <c r="I204" s="40"/>
      <c r="J204" s="13">
        <f t="shared" ca="1" si="23"/>
        <v>456.57000000000005</v>
      </c>
      <c r="K204" s="13">
        <f ca="1">Table4[[#This Row],[Weekly Cashout (-Fees)]]*4</f>
        <v>1826.2800000000002</v>
      </c>
    </row>
    <row r="205" spans="1:11" ht="15.75" customHeight="1" x14ac:dyDescent="0.25">
      <c r="A205" s="9">
        <f t="shared" ca="1" si="21"/>
        <v>45270</v>
      </c>
      <c r="B205" s="10">
        <f t="shared" si="20"/>
        <v>202</v>
      </c>
      <c r="C205" s="11">
        <f t="shared" ca="1" si="24"/>
        <v>10092</v>
      </c>
      <c r="D205" s="11" t="str">
        <f ca="1">IF(WEEKDAY(Table4[[#This Row],[Date]],2)&lt;=5,C205*$I$4,"")</f>
        <v/>
      </c>
      <c r="E205" s="11" t="str">
        <f ca="1">IF(AND(SUM($D$4:D205)-SUM($E$4:E204)&gt;=$K$2,WEEKDAY(Table4[[#This Row],[Date]],2)=5),SUM($D$4:D205)-SUM($F$4:F204),"")</f>
        <v/>
      </c>
      <c r="F205" s="11" t="str">
        <f t="shared" ca="1" si="22"/>
        <v/>
      </c>
      <c r="G205" s="14"/>
      <c r="H205" s="11">
        <f t="shared" ca="1" si="25"/>
        <v>10092.950000000019</v>
      </c>
      <c r="I205" s="40"/>
      <c r="J205" s="13">
        <f t="shared" ca="1" si="23"/>
        <v>456.57000000000005</v>
      </c>
      <c r="K205" s="13">
        <f ca="1">Table4[[#This Row],[Weekly Cashout (-Fees)]]*4</f>
        <v>1826.2800000000002</v>
      </c>
    </row>
    <row r="206" spans="1:11" ht="15.75" customHeight="1" x14ac:dyDescent="0.25">
      <c r="A206" s="9">
        <f t="shared" ca="1" si="21"/>
        <v>45271</v>
      </c>
      <c r="B206" s="10">
        <f t="shared" si="20"/>
        <v>203</v>
      </c>
      <c r="C206" s="11">
        <f t="shared" ca="1" si="24"/>
        <v>10092</v>
      </c>
      <c r="D206" s="11">
        <f ca="1">IF(WEEKDAY(Table4[[#This Row],[Date]],2)&lt;=5,C206*$I$4,"")</f>
        <v>100.92</v>
      </c>
      <c r="E206" s="11" t="str">
        <f ca="1">IF(AND(SUM($D$4:D206)-SUM($E$4:E205)&gt;=$K$2,WEEKDAY(Table4[[#This Row],[Date]],2)=5),SUM($D$4:D206)-SUM($F$4:F205),"")</f>
        <v/>
      </c>
      <c r="F206" s="11" t="str">
        <f t="shared" ca="1" si="22"/>
        <v/>
      </c>
      <c r="G206" s="14"/>
      <c r="H206" s="11">
        <f t="shared" ca="1" si="25"/>
        <v>10193.870000000019</v>
      </c>
      <c r="I206" s="40"/>
      <c r="J206" s="13">
        <f t="shared" ca="1" si="23"/>
        <v>479.37</v>
      </c>
      <c r="K206" s="13">
        <f ca="1">Table4[[#This Row],[Weekly Cashout (-Fees)]]*4</f>
        <v>1917.48</v>
      </c>
    </row>
    <row r="207" spans="1:11" ht="15.75" customHeight="1" x14ac:dyDescent="0.25">
      <c r="A207" s="9">
        <f t="shared" ca="1" si="21"/>
        <v>45272</v>
      </c>
      <c r="B207" s="10">
        <f t="shared" si="20"/>
        <v>204</v>
      </c>
      <c r="C207" s="11">
        <f t="shared" ca="1" si="24"/>
        <v>10092</v>
      </c>
      <c r="D207" s="11">
        <f ca="1">IF(WEEKDAY(Table4[[#This Row],[Date]],2)&lt;=5,C207*$I$4,"")</f>
        <v>100.92</v>
      </c>
      <c r="E207" s="11" t="str">
        <f ca="1">IF(AND(SUM($D$4:D207)-SUM($E$4:E206)&gt;=$K$2,WEEKDAY(Table4[[#This Row],[Date]],2)=5),SUM($D$4:D207)-SUM($F$4:F206),"")</f>
        <v/>
      </c>
      <c r="F207" s="11" t="str">
        <f t="shared" ca="1" si="22"/>
        <v/>
      </c>
      <c r="G207" s="14"/>
      <c r="H207" s="11">
        <f t="shared" ca="1" si="25"/>
        <v>10294.790000000019</v>
      </c>
      <c r="I207" s="40"/>
      <c r="J207" s="13">
        <f t="shared" ca="1" si="23"/>
        <v>479.37</v>
      </c>
      <c r="K207" s="13">
        <f ca="1">Table4[[#This Row],[Weekly Cashout (-Fees)]]*4</f>
        <v>1917.48</v>
      </c>
    </row>
    <row r="208" spans="1:11" ht="15.75" customHeight="1" x14ac:dyDescent="0.25">
      <c r="A208" s="9">
        <f t="shared" ca="1" si="21"/>
        <v>45273</v>
      </c>
      <c r="B208" s="10">
        <f t="shared" si="20"/>
        <v>205</v>
      </c>
      <c r="C208" s="11">
        <f t="shared" ca="1" si="24"/>
        <v>10092</v>
      </c>
      <c r="D208" s="11">
        <f ca="1">IF(WEEKDAY(Table4[[#This Row],[Date]],2)&lt;=5,C208*$I$4,"")</f>
        <v>100.92</v>
      </c>
      <c r="E208" s="11" t="str">
        <f ca="1">IF(AND(SUM($D$4:D208)-SUM($E$4:E207)&gt;=$K$2,WEEKDAY(Table4[[#This Row],[Date]],2)=5),SUM($D$4:D208)-SUM($F$4:F207),"")</f>
        <v/>
      </c>
      <c r="F208" s="11" t="str">
        <f t="shared" ca="1" si="22"/>
        <v/>
      </c>
      <c r="G208" s="14"/>
      <c r="H208" s="11">
        <f t="shared" ca="1" si="25"/>
        <v>10395.710000000019</v>
      </c>
      <c r="I208" s="40"/>
      <c r="J208" s="13">
        <f t="shared" ca="1" si="23"/>
        <v>479.37</v>
      </c>
      <c r="K208" s="13">
        <f ca="1">Table4[[#This Row],[Weekly Cashout (-Fees)]]*4</f>
        <v>1917.48</v>
      </c>
    </row>
    <row r="209" spans="1:11" ht="15.75" customHeight="1" x14ac:dyDescent="0.25">
      <c r="A209" s="9">
        <f t="shared" ca="1" si="21"/>
        <v>45274</v>
      </c>
      <c r="B209" s="10">
        <f t="shared" si="20"/>
        <v>206</v>
      </c>
      <c r="C209" s="11">
        <f t="shared" ca="1" si="24"/>
        <v>10092</v>
      </c>
      <c r="D209" s="11">
        <f ca="1">IF(WEEKDAY(Table4[[#This Row],[Date]],2)&lt;=5,C209*$I$4,"")</f>
        <v>100.92</v>
      </c>
      <c r="E209" s="11" t="str">
        <f ca="1">IF(AND(SUM($D$4:D209)-SUM($E$4:E208)&gt;=$K$2,WEEKDAY(Table4[[#This Row],[Date]],2)=5),SUM($D$4:D209)-SUM($F$4:F208),"")</f>
        <v/>
      </c>
      <c r="F209" s="11" t="str">
        <f t="shared" ca="1" si="22"/>
        <v/>
      </c>
      <c r="G209" s="14"/>
      <c r="H209" s="11">
        <f t="shared" ca="1" si="25"/>
        <v>10496.630000000019</v>
      </c>
      <c r="I209" s="40"/>
      <c r="J209" s="13">
        <f t="shared" ca="1" si="23"/>
        <v>479.37</v>
      </c>
      <c r="K209" s="13">
        <f ca="1">Table4[[#This Row],[Weekly Cashout (-Fees)]]*4</f>
        <v>1917.48</v>
      </c>
    </row>
    <row r="210" spans="1:11" ht="15.75" customHeight="1" x14ac:dyDescent="0.25">
      <c r="A210" s="9">
        <f t="shared" ca="1" si="21"/>
        <v>45275</v>
      </c>
      <c r="B210" s="10">
        <f t="shared" si="20"/>
        <v>207</v>
      </c>
      <c r="C210" s="11">
        <f t="shared" ca="1" si="24"/>
        <v>10092</v>
      </c>
      <c r="D210" s="11">
        <f ca="1">IF(WEEKDAY(Table4[[#This Row],[Date]],2)&lt;=5,C210*$I$4,"")</f>
        <v>100.92</v>
      </c>
      <c r="E210" s="11">
        <f ca="1">IF(AND(SUM($D$4:D210)-SUM($E$4:E209)&gt;=$K$2,WEEKDAY(Table4[[#This Row],[Date]],2)=5),SUM($D$4:D210)-SUM($F$4:F209),"")</f>
        <v>505.55000000000291</v>
      </c>
      <c r="F210" s="11">
        <f t="shared" ca="1" si="22"/>
        <v>505</v>
      </c>
      <c r="G210" s="14"/>
      <c r="H210" s="11">
        <f t="shared" ca="1" si="25"/>
        <v>10597.550000000019</v>
      </c>
      <c r="I210" s="40"/>
      <c r="J210" s="13">
        <f t="shared" ca="1" si="23"/>
        <v>479.37</v>
      </c>
      <c r="K210" s="13">
        <f ca="1">Table4[[#This Row],[Weekly Cashout (-Fees)]]*4</f>
        <v>1917.48</v>
      </c>
    </row>
    <row r="211" spans="1:11" ht="15.75" customHeight="1" x14ac:dyDescent="0.25">
      <c r="A211" s="9">
        <f t="shared" ca="1" si="21"/>
        <v>45276</v>
      </c>
      <c r="B211" s="10">
        <f t="shared" si="20"/>
        <v>208</v>
      </c>
      <c r="C211" s="11">
        <f t="shared" ca="1" si="24"/>
        <v>10597</v>
      </c>
      <c r="D211" s="11" t="str">
        <f ca="1">IF(WEEKDAY(Table4[[#This Row],[Date]],2)&lt;=5,C211*$I$4,"")</f>
        <v/>
      </c>
      <c r="E211" s="11" t="str">
        <f ca="1">IF(AND(SUM($D$4:D211)-SUM($E$4:E210)&gt;=$K$2,WEEKDAY(Table4[[#This Row],[Date]],2)=5),SUM($D$4:D211)-SUM($F$4:F210),"")</f>
        <v/>
      </c>
      <c r="F211" s="11" t="str">
        <f t="shared" ca="1" si="22"/>
        <v/>
      </c>
      <c r="G211" s="14"/>
      <c r="H211" s="11">
        <f t="shared" ca="1" si="25"/>
        <v>10597.550000000019</v>
      </c>
      <c r="I211" s="40"/>
      <c r="J211" s="13">
        <f t="shared" ca="1" si="23"/>
        <v>479.37</v>
      </c>
      <c r="K211" s="13">
        <f ca="1">Table4[[#This Row],[Weekly Cashout (-Fees)]]*4</f>
        <v>1917.48</v>
      </c>
    </row>
    <row r="212" spans="1:11" ht="15.75" customHeight="1" x14ac:dyDescent="0.25">
      <c r="A212" s="9">
        <f t="shared" ca="1" si="21"/>
        <v>45277</v>
      </c>
      <c r="B212" s="10">
        <f t="shared" si="20"/>
        <v>209</v>
      </c>
      <c r="C212" s="11">
        <f t="shared" ca="1" si="24"/>
        <v>10597</v>
      </c>
      <c r="D212" s="11" t="str">
        <f ca="1">IF(WEEKDAY(Table4[[#This Row],[Date]],2)&lt;=5,C212*$I$4,"")</f>
        <v/>
      </c>
      <c r="E212" s="11" t="str">
        <f ca="1">IF(AND(SUM($D$4:D212)-SUM($E$4:E211)&gt;=$K$2,WEEKDAY(Table4[[#This Row],[Date]],2)=5),SUM($D$4:D212)-SUM($F$4:F211),"")</f>
        <v/>
      </c>
      <c r="F212" s="11" t="str">
        <f t="shared" ca="1" si="22"/>
        <v/>
      </c>
      <c r="G212" s="14"/>
      <c r="H212" s="11">
        <f t="shared" ca="1" si="25"/>
        <v>10597.550000000019</v>
      </c>
      <c r="I212" s="40"/>
      <c r="J212" s="13">
        <f t="shared" ca="1" si="23"/>
        <v>479.37</v>
      </c>
      <c r="K212" s="13">
        <f ca="1">Table4[[#This Row],[Weekly Cashout (-Fees)]]*4</f>
        <v>1917.48</v>
      </c>
    </row>
    <row r="213" spans="1:11" ht="15.75" customHeight="1" x14ac:dyDescent="0.25">
      <c r="A213" s="9">
        <f t="shared" ca="1" si="21"/>
        <v>45278</v>
      </c>
      <c r="B213" s="10">
        <f t="shared" si="20"/>
        <v>210</v>
      </c>
      <c r="C213" s="11">
        <f t="shared" ca="1" si="24"/>
        <v>10597</v>
      </c>
      <c r="D213" s="11">
        <f ca="1">IF(WEEKDAY(Table4[[#This Row],[Date]],2)&lt;=5,C213*$I$4,"")</f>
        <v>105.97</v>
      </c>
      <c r="E213" s="11" t="str">
        <f ca="1">IF(AND(SUM($D$4:D213)-SUM($E$4:E212)&gt;=$K$2,WEEKDAY(Table4[[#This Row],[Date]],2)=5),SUM($D$4:D213)-SUM($F$4:F212),"")</f>
        <v/>
      </c>
      <c r="F213" s="11" t="str">
        <f t="shared" ca="1" si="22"/>
        <v/>
      </c>
      <c r="G213" s="14"/>
      <c r="H213" s="11">
        <f t="shared" ca="1" si="25"/>
        <v>10703.520000000019</v>
      </c>
      <c r="I213" s="40"/>
      <c r="J213" s="13">
        <f t="shared" ca="1" si="23"/>
        <v>503.35750000000002</v>
      </c>
      <c r="K213" s="13">
        <f ca="1">Table4[[#This Row],[Weekly Cashout (-Fees)]]*4</f>
        <v>2013.43</v>
      </c>
    </row>
    <row r="214" spans="1:11" ht="15.75" customHeight="1" x14ac:dyDescent="0.25">
      <c r="A214" s="9">
        <f t="shared" ca="1" si="21"/>
        <v>45279</v>
      </c>
      <c r="B214" s="10">
        <f t="shared" si="20"/>
        <v>211</v>
      </c>
      <c r="C214" s="11">
        <f t="shared" ca="1" si="24"/>
        <v>10597</v>
      </c>
      <c r="D214" s="11">
        <f ca="1">IF(WEEKDAY(Table4[[#This Row],[Date]],2)&lt;=5,C214*$I$4,"")</f>
        <v>105.97</v>
      </c>
      <c r="E214" s="11" t="str">
        <f ca="1">IF(AND(SUM($D$4:D214)-SUM($E$4:E213)&gt;=$K$2,WEEKDAY(Table4[[#This Row],[Date]],2)=5),SUM($D$4:D214)-SUM($F$4:F213),"")</f>
        <v/>
      </c>
      <c r="F214" s="11" t="str">
        <f t="shared" ca="1" si="22"/>
        <v/>
      </c>
      <c r="G214" s="14"/>
      <c r="H214" s="11">
        <f t="shared" ca="1" si="25"/>
        <v>10809.490000000018</v>
      </c>
      <c r="I214" s="40"/>
      <c r="J214" s="13">
        <f t="shared" ca="1" si="23"/>
        <v>503.35750000000002</v>
      </c>
      <c r="K214" s="13">
        <f ca="1">Table4[[#This Row],[Weekly Cashout (-Fees)]]*4</f>
        <v>2013.43</v>
      </c>
    </row>
    <row r="215" spans="1:11" ht="15.75" customHeight="1" x14ac:dyDescent="0.25">
      <c r="A215" s="9">
        <f t="shared" ca="1" si="21"/>
        <v>45280</v>
      </c>
      <c r="B215" s="10">
        <f t="shared" si="20"/>
        <v>212</v>
      </c>
      <c r="C215" s="11">
        <f t="shared" ca="1" si="24"/>
        <v>10597</v>
      </c>
      <c r="D215" s="11">
        <f ca="1">IF(WEEKDAY(Table4[[#This Row],[Date]],2)&lt;=5,C215*$I$4,"")</f>
        <v>105.97</v>
      </c>
      <c r="E215" s="11" t="str">
        <f ca="1">IF(AND(SUM($D$4:D215)-SUM($E$4:E214)&gt;=$K$2,WEEKDAY(Table4[[#This Row],[Date]],2)=5),SUM($D$4:D215)-SUM($F$4:F214),"")</f>
        <v/>
      </c>
      <c r="F215" s="11" t="str">
        <f t="shared" ca="1" si="22"/>
        <v/>
      </c>
      <c r="G215" s="14"/>
      <c r="H215" s="11">
        <f t="shared" ca="1" si="25"/>
        <v>10915.460000000017</v>
      </c>
      <c r="I215" s="40"/>
      <c r="J215" s="13">
        <f t="shared" ca="1" si="23"/>
        <v>503.35750000000002</v>
      </c>
      <c r="K215" s="13">
        <f ca="1">Table4[[#This Row],[Weekly Cashout (-Fees)]]*4</f>
        <v>2013.43</v>
      </c>
    </row>
    <row r="216" spans="1:11" ht="15.75" customHeight="1" x14ac:dyDescent="0.25">
      <c r="A216" s="9">
        <f t="shared" ca="1" si="21"/>
        <v>45281</v>
      </c>
      <c r="B216" s="10">
        <f t="shared" si="20"/>
        <v>213</v>
      </c>
      <c r="C216" s="11">
        <f t="shared" ca="1" si="24"/>
        <v>10597</v>
      </c>
      <c r="D216" s="11">
        <f ca="1">IF(WEEKDAY(Table4[[#This Row],[Date]],2)&lt;=5,C216*$I$4,"")</f>
        <v>105.97</v>
      </c>
      <c r="E216" s="11" t="str">
        <f ca="1">IF(AND(SUM($D$4:D216)-SUM($E$4:E215)&gt;=$K$2,WEEKDAY(Table4[[#This Row],[Date]],2)=5),SUM($D$4:D216)-SUM($F$4:F215),"")</f>
        <v/>
      </c>
      <c r="F216" s="11" t="str">
        <f t="shared" ca="1" si="22"/>
        <v/>
      </c>
      <c r="G216" s="14"/>
      <c r="H216" s="11">
        <f t="shared" ca="1" si="25"/>
        <v>11021.430000000017</v>
      </c>
      <c r="I216" s="40"/>
      <c r="J216" s="13">
        <f t="shared" ca="1" si="23"/>
        <v>503.35750000000002</v>
      </c>
      <c r="K216" s="13">
        <f ca="1">Table4[[#This Row],[Weekly Cashout (-Fees)]]*4</f>
        <v>2013.43</v>
      </c>
    </row>
    <row r="217" spans="1:11" ht="15.75" customHeight="1" x14ac:dyDescent="0.25">
      <c r="A217" s="9">
        <f t="shared" ca="1" si="21"/>
        <v>45282</v>
      </c>
      <c r="B217" s="10">
        <f t="shared" si="20"/>
        <v>214</v>
      </c>
      <c r="C217" s="11">
        <f t="shared" ca="1" si="24"/>
        <v>10597</v>
      </c>
      <c r="D217" s="11">
        <f ca="1">IF(WEEKDAY(Table4[[#This Row],[Date]],2)&lt;=5,C217*$I$4,"")</f>
        <v>105.97</v>
      </c>
      <c r="E217" s="11">
        <f ca="1">IF(AND(SUM($D$4:D217)-SUM($E$4:E216)&gt;=$K$2,WEEKDAY(Table4[[#This Row],[Date]],2)=5),SUM($D$4:D217)-SUM($F$4:F216),"")</f>
        <v>530.39999999999964</v>
      </c>
      <c r="F217" s="11">
        <f t="shared" ca="1" si="22"/>
        <v>530</v>
      </c>
      <c r="G217" s="14"/>
      <c r="H217" s="11">
        <f t="shared" ca="1" si="25"/>
        <v>11127.400000000016</v>
      </c>
      <c r="I217" s="40"/>
      <c r="J217" s="13">
        <f t="shared" ca="1" si="23"/>
        <v>503.35750000000002</v>
      </c>
      <c r="K217" s="13">
        <f ca="1">Table4[[#This Row],[Weekly Cashout (-Fees)]]*4</f>
        <v>2013.43</v>
      </c>
    </row>
    <row r="218" spans="1:11" ht="15.75" customHeight="1" x14ac:dyDescent="0.25">
      <c r="A218" s="9">
        <f t="shared" ca="1" si="21"/>
        <v>45283</v>
      </c>
      <c r="B218" s="10">
        <f t="shared" si="20"/>
        <v>215</v>
      </c>
      <c r="C218" s="11">
        <f t="shared" ca="1" si="24"/>
        <v>11127</v>
      </c>
      <c r="D218" s="11" t="str">
        <f ca="1">IF(WEEKDAY(Table4[[#This Row],[Date]],2)&lt;=5,C218*$I$4,"")</f>
        <v/>
      </c>
      <c r="E218" s="11" t="str">
        <f ca="1">IF(AND(SUM($D$4:D218)-SUM($E$4:E217)&gt;=$K$2,WEEKDAY(Table4[[#This Row],[Date]],2)=5),SUM($D$4:D218)-SUM($F$4:F217),"")</f>
        <v/>
      </c>
      <c r="F218" s="11" t="str">
        <f t="shared" ca="1" si="22"/>
        <v/>
      </c>
      <c r="G218" s="14"/>
      <c r="H218" s="11">
        <f t="shared" ca="1" si="25"/>
        <v>11127.400000000016</v>
      </c>
      <c r="I218" s="40"/>
      <c r="J218" s="13">
        <f t="shared" ca="1" si="23"/>
        <v>503.35750000000002</v>
      </c>
      <c r="K218" s="13">
        <f ca="1">Table4[[#This Row],[Weekly Cashout (-Fees)]]*4</f>
        <v>2013.43</v>
      </c>
    </row>
    <row r="219" spans="1:11" ht="15.75" customHeight="1" x14ac:dyDescent="0.25">
      <c r="A219" s="9">
        <f t="shared" ca="1" si="21"/>
        <v>45284</v>
      </c>
      <c r="B219" s="10">
        <f t="shared" si="20"/>
        <v>216</v>
      </c>
      <c r="C219" s="11">
        <f t="shared" ca="1" si="24"/>
        <v>11127</v>
      </c>
      <c r="D219" s="11" t="str">
        <f ca="1">IF(WEEKDAY(Table4[[#This Row],[Date]],2)&lt;=5,C219*$I$4,"")</f>
        <v/>
      </c>
      <c r="E219" s="11" t="str">
        <f ca="1">IF(AND(SUM($D$4:D219)-SUM($E$4:E218)&gt;=$K$2,WEEKDAY(Table4[[#This Row],[Date]],2)=5),SUM($D$4:D219)-SUM($F$4:F218),"")</f>
        <v/>
      </c>
      <c r="F219" s="11" t="str">
        <f t="shared" ca="1" si="22"/>
        <v/>
      </c>
      <c r="G219" s="14"/>
      <c r="H219" s="11">
        <f t="shared" ca="1" si="25"/>
        <v>11127.400000000016</v>
      </c>
      <c r="I219" s="40"/>
      <c r="J219" s="13">
        <f t="shared" ca="1" si="23"/>
        <v>503.35750000000002</v>
      </c>
      <c r="K219" s="13">
        <f ca="1">Table4[[#This Row],[Weekly Cashout (-Fees)]]*4</f>
        <v>2013.43</v>
      </c>
    </row>
    <row r="220" spans="1:11" ht="15.75" customHeight="1" x14ac:dyDescent="0.25">
      <c r="A220" s="9">
        <f t="shared" ca="1" si="21"/>
        <v>45285</v>
      </c>
      <c r="B220" s="10">
        <f t="shared" si="20"/>
        <v>217</v>
      </c>
      <c r="C220" s="11">
        <f t="shared" ca="1" si="24"/>
        <v>11127</v>
      </c>
      <c r="D220" s="11">
        <f ca="1">IF(WEEKDAY(Table4[[#This Row],[Date]],2)&lt;=5,C220*$I$4,"")</f>
        <v>111.27</v>
      </c>
      <c r="E220" s="11" t="str">
        <f ca="1">IF(AND(SUM($D$4:D220)-SUM($E$4:E219)&gt;=$K$2,WEEKDAY(Table4[[#This Row],[Date]],2)=5),SUM($D$4:D220)-SUM($F$4:F219),"")</f>
        <v/>
      </c>
      <c r="F220" s="11" t="str">
        <f t="shared" ca="1" si="22"/>
        <v/>
      </c>
      <c r="G220" s="14"/>
      <c r="H220" s="11">
        <f t="shared" ca="1" si="25"/>
        <v>11238.670000000016</v>
      </c>
      <c r="I220" s="40"/>
      <c r="J220" s="13">
        <f t="shared" ca="1" si="23"/>
        <v>528.53250000000003</v>
      </c>
      <c r="K220" s="13">
        <f ca="1">Table4[[#This Row],[Weekly Cashout (-Fees)]]*4</f>
        <v>2114.13</v>
      </c>
    </row>
    <row r="221" spans="1:11" ht="15.75" customHeight="1" x14ac:dyDescent="0.25">
      <c r="A221" s="9">
        <f t="shared" ca="1" si="21"/>
        <v>45286</v>
      </c>
      <c r="B221" s="10">
        <f t="shared" si="20"/>
        <v>218</v>
      </c>
      <c r="C221" s="11">
        <f t="shared" ca="1" si="24"/>
        <v>11127</v>
      </c>
      <c r="D221" s="11">
        <f ca="1">IF(WEEKDAY(Table4[[#This Row],[Date]],2)&lt;=5,C221*$I$4,"")</f>
        <v>111.27</v>
      </c>
      <c r="E221" s="11" t="str">
        <f ca="1">IF(AND(SUM($D$4:D221)-SUM($E$4:E220)&gt;=$K$2,WEEKDAY(Table4[[#This Row],[Date]],2)=5),SUM($D$4:D221)-SUM($F$4:F220),"")</f>
        <v/>
      </c>
      <c r="F221" s="11" t="str">
        <f t="shared" ca="1" si="22"/>
        <v/>
      </c>
      <c r="G221" s="14"/>
      <c r="H221" s="11">
        <f t="shared" ca="1" si="25"/>
        <v>11349.940000000017</v>
      </c>
      <c r="I221" s="40"/>
      <c r="J221" s="13">
        <f t="shared" ca="1" si="23"/>
        <v>528.53250000000003</v>
      </c>
      <c r="K221" s="13">
        <f ca="1">Table4[[#This Row],[Weekly Cashout (-Fees)]]*4</f>
        <v>2114.13</v>
      </c>
    </row>
    <row r="222" spans="1:11" ht="15.75" customHeight="1" x14ac:dyDescent="0.25">
      <c r="A222" s="9">
        <f t="shared" ca="1" si="21"/>
        <v>45287</v>
      </c>
      <c r="B222" s="10">
        <f t="shared" si="20"/>
        <v>219</v>
      </c>
      <c r="C222" s="11">
        <f t="shared" ca="1" si="24"/>
        <v>11127</v>
      </c>
      <c r="D222" s="11">
        <f ca="1">IF(WEEKDAY(Table4[[#This Row],[Date]],2)&lt;=5,C222*$I$4,"")</f>
        <v>111.27</v>
      </c>
      <c r="E222" s="11" t="str">
        <f ca="1">IF(AND(SUM($D$4:D222)-SUM($E$4:E221)&gt;=$K$2,WEEKDAY(Table4[[#This Row],[Date]],2)=5),SUM($D$4:D222)-SUM($F$4:F221),"")</f>
        <v/>
      </c>
      <c r="F222" s="11" t="str">
        <f t="shared" ca="1" si="22"/>
        <v/>
      </c>
      <c r="G222" s="14"/>
      <c r="H222" s="11">
        <f t="shared" ca="1" si="25"/>
        <v>11461.210000000017</v>
      </c>
      <c r="I222" s="40"/>
      <c r="J222" s="13">
        <f t="shared" ca="1" si="23"/>
        <v>528.53250000000003</v>
      </c>
      <c r="K222" s="13">
        <f ca="1">Table4[[#This Row],[Weekly Cashout (-Fees)]]*4</f>
        <v>2114.13</v>
      </c>
    </row>
    <row r="223" spans="1:11" ht="15.75" customHeight="1" x14ac:dyDescent="0.25">
      <c r="A223" s="9">
        <f t="shared" ca="1" si="21"/>
        <v>45288</v>
      </c>
      <c r="B223" s="10">
        <f t="shared" si="20"/>
        <v>220</v>
      </c>
      <c r="C223" s="11">
        <f t="shared" ca="1" si="24"/>
        <v>11127</v>
      </c>
      <c r="D223" s="11">
        <f ca="1">IF(WEEKDAY(Table4[[#This Row],[Date]],2)&lt;=5,C223*$I$4,"")</f>
        <v>111.27</v>
      </c>
      <c r="E223" s="11" t="str">
        <f ca="1">IF(AND(SUM($D$4:D223)-SUM($E$4:E222)&gt;=$K$2,WEEKDAY(Table4[[#This Row],[Date]],2)=5),SUM($D$4:D223)-SUM($F$4:F222),"")</f>
        <v/>
      </c>
      <c r="F223" s="11" t="str">
        <f t="shared" ca="1" si="22"/>
        <v/>
      </c>
      <c r="G223" s="14"/>
      <c r="H223" s="11">
        <f t="shared" ca="1" si="25"/>
        <v>11572.480000000018</v>
      </c>
      <c r="I223" s="40"/>
      <c r="J223" s="13">
        <f t="shared" ca="1" si="23"/>
        <v>528.53250000000003</v>
      </c>
      <c r="K223" s="13">
        <f ca="1">Table4[[#This Row],[Weekly Cashout (-Fees)]]*4</f>
        <v>2114.13</v>
      </c>
    </row>
    <row r="224" spans="1:11" ht="15.75" customHeight="1" x14ac:dyDescent="0.25">
      <c r="A224" s="9">
        <f t="shared" ca="1" si="21"/>
        <v>45289</v>
      </c>
      <c r="B224" s="10">
        <f t="shared" si="20"/>
        <v>221</v>
      </c>
      <c r="C224" s="11">
        <f t="shared" ca="1" si="24"/>
        <v>11127</v>
      </c>
      <c r="D224" s="11">
        <f ca="1">IF(WEEKDAY(Table4[[#This Row],[Date]],2)&lt;=5,C224*$I$4,"")</f>
        <v>111.27</v>
      </c>
      <c r="E224" s="11">
        <f ca="1">IF(AND(SUM($D$4:D224)-SUM($E$4:E223)&gt;=$K$2,WEEKDAY(Table4[[#This Row],[Date]],2)=5),SUM($D$4:D224)-SUM($F$4:F223),"")</f>
        <v>556.75000000000182</v>
      </c>
      <c r="F224" s="11">
        <f t="shared" ca="1" si="22"/>
        <v>556</v>
      </c>
      <c r="G224" s="14"/>
      <c r="H224" s="11">
        <f t="shared" ca="1" si="25"/>
        <v>11683.750000000018</v>
      </c>
      <c r="I224" s="40"/>
      <c r="J224" s="13">
        <f t="shared" ca="1" si="23"/>
        <v>528.53250000000003</v>
      </c>
      <c r="K224" s="13">
        <f ca="1">Table4[[#This Row],[Weekly Cashout (-Fees)]]*4</f>
        <v>2114.13</v>
      </c>
    </row>
    <row r="225" spans="1:11" ht="15.75" customHeight="1" x14ac:dyDescent="0.25">
      <c r="A225" s="9">
        <f t="shared" ca="1" si="21"/>
        <v>45290</v>
      </c>
      <c r="B225" s="10">
        <f t="shared" si="20"/>
        <v>222</v>
      </c>
      <c r="C225" s="11">
        <f t="shared" ca="1" si="24"/>
        <v>11683</v>
      </c>
      <c r="D225" s="11" t="str">
        <f ca="1">IF(WEEKDAY(Table4[[#This Row],[Date]],2)&lt;=5,C225*$I$4,"")</f>
        <v/>
      </c>
      <c r="E225" s="11" t="str">
        <f ca="1">IF(AND(SUM($D$4:D225)-SUM($E$4:E224)&gt;=$K$2,WEEKDAY(Table4[[#This Row],[Date]],2)=5),SUM($D$4:D225)-SUM($F$4:F224),"")</f>
        <v/>
      </c>
      <c r="F225" s="11" t="str">
        <f t="shared" ca="1" si="22"/>
        <v/>
      </c>
      <c r="G225" s="14"/>
      <c r="H225" s="11">
        <f t="shared" ca="1" si="25"/>
        <v>11683.750000000018</v>
      </c>
      <c r="I225" s="40"/>
      <c r="J225" s="13">
        <f t="shared" ca="1" si="23"/>
        <v>528.53250000000003</v>
      </c>
      <c r="K225" s="13">
        <f ca="1">Table4[[#This Row],[Weekly Cashout (-Fees)]]*4</f>
        <v>2114.13</v>
      </c>
    </row>
    <row r="226" spans="1:11" ht="15.75" customHeight="1" x14ac:dyDescent="0.25">
      <c r="A226" s="9">
        <f t="shared" ca="1" si="21"/>
        <v>45291</v>
      </c>
      <c r="B226" s="10">
        <f t="shared" si="20"/>
        <v>223</v>
      </c>
      <c r="C226" s="11">
        <f t="shared" ca="1" si="24"/>
        <v>11683</v>
      </c>
      <c r="D226" s="11" t="str">
        <f ca="1">IF(WEEKDAY(Table4[[#This Row],[Date]],2)&lt;=5,C226*$I$4,"")</f>
        <v/>
      </c>
      <c r="E226" s="11" t="str">
        <f ca="1">IF(AND(SUM($D$4:D226)-SUM($E$4:E225)&gt;=$K$2,WEEKDAY(Table4[[#This Row],[Date]],2)=5),SUM($D$4:D226)-SUM($F$4:F225),"")</f>
        <v/>
      </c>
      <c r="F226" s="11" t="str">
        <f t="shared" ca="1" si="22"/>
        <v/>
      </c>
      <c r="G226" s="14"/>
      <c r="H226" s="11">
        <f t="shared" ca="1" si="25"/>
        <v>11683.750000000018</v>
      </c>
      <c r="I226" s="40"/>
      <c r="J226" s="13">
        <f t="shared" ca="1" si="23"/>
        <v>528.53250000000003</v>
      </c>
      <c r="K226" s="13">
        <f ca="1">Table4[[#This Row],[Weekly Cashout (-Fees)]]*4</f>
        <v>2114.13</v>
      </c>
    </row>
    <row r="227" spans="1:11" ht="15.75" customHeight="1" x14ac:dyDescent="0.25">
      <c r="A227" s="9">
        <f t="shared" ca="1" si="21"/>
        <v>45292</v>
      </c>
      <c r="B227" s="10">
        <f t="shared" si="20"/>
        <v>224</v>
      </c>
      <c r="C227" s="11">
        <f t="shared" ca="1" si="24"/>
        <v>11683</v>
      </c>
      <c r="D227" s="11">
        <f ca="1">IF(WEEKDAY(Table4[[#This Row],[Date]],2)&lt;=5,C227*$I$4,"")</f>
        <v>116.83</v>
      </c>
      <c r="E227" s="11" t="str">
        <f ca="1">IF(AND(SUM($D$4:D227)-SUM($E$4:E226)&gt;=$K$2,WEEKDAY(Table4[[#This Row],[Date]],2)=5),SUM($D$4:D227)-SUM($F$4:F226),"")</f>
        <v/>
      </c>
      <c r="F227" s="11" t="str">
        <f t="shared" ca="1" si="22"/>
        <v/>
      </c>
      <c r="G227" s="14"/>
      <c r="H227" s="11">
        <f t="shared" ca="1" si="25"/>
        <v>11800.580000000018</v>
      </c>
      <c r="I227" s="40"/>
      <c r="J227" s="13">
        <f t="shared" ca="1" si="23"/>
        <v>554.9425</v>
      </c>
      <c r="K227" s="13">
        <f ca="1">Table4[[#This Row],[Weekly Cashout (-Fees)]]*4</f>
        <v>2219.77</v>
      </c>
    </row>
    <row r="228" spans="1:11" ht="15.75" customHeight="1" x14ac:dyDescent="0.25">
      <c r="A228" s="9">
        <f t="shared" ca="1" si="21"/>
        <v>45293</v>
      </c>
      <c r="B228" s="10">
        <f t="shared" si="20"/>
        <v>225</v>
      </c>
      <c r="C228" s="11">
        <f t="shared" ca="1" si="24"/>
        <v>11683</v>
      </c>
      <c r="D228" s="11">
        <f ca="1">IF(WEEKDAY(Table4[[#This Row],[Date]],2)&lt;=5,C228*$I$4,"")</f>
        <v>116.83</v>
      </c>
      <c r="E228" s="11" t="str">
        <f ca="1">IF(AND(SUM($D$4:D228)-SUM($E$4:E227)&gt;=$K$2,WEEKDAY(Table4[[#This Row],[Date]],2)=5),SUM($D$4:D228)-SUM($F$4:F227),"")</f>
        <v/>
      </c>
      <c r="F228" s="11" t="str">
        <f t="shared" ca="1" si="22"/>
        <v/>
      </c>
      <c r="G228" s="14"/>
      <c r="H228" s="11">
        <f t="shared" ca="1" si="25"/>
        <v>11917.410000000018</v>
      </c>
      <c r="I228" s="40"/>
      <c r="J228" s="13">
        <f t="shared" ca="1" si="23"/>
        <v>554.9425</v>
      </c>
      <c r="K228" s="13">
        <f ca="1">Table4[[#This Row],[Weekly Cashout (-Fees)]]*4</f>
        <v>2219.77</v>
      </c>
    </row>
    <row r="229" spans="1:11" ht="15.75" customHeight="1" x14ac:dyDescent="0.25">
      <c r="A229" s="9">
        <f t="shared" ca="1" si="21"/>
        <v>45294</v>
      </c>
      <c r="B229" s="10">
        <f t="shared" si="20"/>
        <v>226</v>
      </c>
      <c r="C229" s="11">
        <f t="shared" ca="1" si="24"/>
        <v>11683</v>
      </c>
      <c r="D229" s="11">
        <f ca="1">IF(WEEKDAY(Table4[[#This Row],[Date]],2)&lt;=5,C229*$I$4,"")</f>
        <v>116.83</v>
      </c>
      <c r="E229" s="11" t="str">
        <f ca="1">IF(AND(SUM($D$4:D229)-SUM($E$4:E228)&gt;=$K$2,WEEKDAY(Table4[[#This Row],[Date]],2)=5),SUM($D$4:D229)-SUM($F$4:F228),"")</f>
        <v/>
      </c>
      <c r="F229" s="11" t="str">
        <f t="shared" ca="1" si="22"/>
        <v/>
      </c>
      <c r="G229" s="14"/>
      <c r="H229" s="11">
        <f t="shared" ca="1" si="25"/>
        <v>12034.240000000018</v>
      </c>
      <c r="I229" s="40"/>
      <c r="J229" s="13">
        <f t="shared" ca="1" si="23"/>
        <v>554.9425</v>
      </c>
      <c r="K229" s="13">
        <f ca="1">Table4[[#This Row],[Weekly Cashout (-Fees)]]*4</f>
        <v>2219.77</v>
      </c>
    </row>
    <row r="230" spans="1:11" ht="15.75" customHeight="1" x14ac:dyDescent="0.25">
      <c r="A230" s="9">
        <f t="shared" ca="1" si="21"/>
        <v>45295</v>
      </c>
      <c r="B230" s="10">
        <f t="shared" si="20"/>
        <v>227</v>
      </c>
      <c r="C230" s="11">
        <f t="shared" ca="1" si="24"/>
        <v>11683</v>
      </c>
      <c r="D230" s="11">
        <f ca="1">IF(WEEKDAY(Table4[[#This Row],[Date]],2)&lt;=5,C230*$I$4,"")</f>
        <v>116.83</v>
      </c>
      <c r="E230" s="11" t="str">
        <f ca="1">IF(AND(SUM($D$4:D230)-SUM($E$4:E229)&gt;=$K$2,WEEKDAY(Table4[[#This Row],[Date]],2)=5),SUM($D$4:D230)-SUM($F$4:F229),"")</f>
        <v/>
      </c>
      <c r="F230" s="11" t="str">
        <f t="shared" ca="1" si="22"/>
        <v/>
      </c>
      <c r="G230" s="14"/>
      <c r="H230" s="11">
        <f t="shared" ca="1" si="25"/>
        <v>12151.070000000018</v>
      </c>
      <c r="I230" s="40"/>
      <c r="J230" s="13">
        <f t="shared" ca="1" si="23"/>
        <v>554.9425</v>
      </c>
      <c r="K230" s="13">
        <f ca="1">Table4[[#This Row],[Weekly Cashout (-Fees)]]*4</f>
        <v>2219.77</v>
      </c>
    </row>
    <row r="231" spans="1:11" ht="15.75" customHeight="1" x14ac:dyDescent="0.25">
      <c r="A231" s="9">
        <f t="shared" ca="1" si="21"/>
        <v>45296</v>
      </c>
      <c r="B231" s="10">
        <f t="shared" si="20"/>
        <v>228</v>
      </c>
      <c r="C231" s="11">
        <f t="shared" ca="1" si="24"/>
        <v>11683</v>
      </c>
      <c r="D231" s="11">
        <f ca="1">IF(WEEKDAY(Table4[[#This Row],[Date]],2)&lt;=5,C231*$I$4,"")</f>
        <v>116.83</v>
      </c>
      <c r="E231" s="11">
        <f ca="1">IF(AND(SUM($D$4:D231)-SUM($E$4:E230)&gt;=$K$2,WEEKDAY(Table4[[#This Row],[Date]],2)=5),SUM($D$4:D231)-SUM($F$4:F230),"")</f>
        <v>584.90000000000146</v>
      </c>
      <c r="F231" s="11">
        <f t="shared" ca="1" si="22"/>
        <v>584</v>
      </c>
      <c r="G231" s="14"/>
      <c r="H231" s="11">
        <f t="shared" ca="1" si="25"/>
        <v>12267.900000000018</v>
      </c>
      <c r="I231" s="40"/>
      <c r="J231" s="13">
        <f t="shared" ca="1" si="23"/>
        <v>554.9425</v>
      </c>
      <c r="K231" s="13">
        <f ca="1">Table4[[#This Row],[Weekly Cashout (-Fees)]]*4</f>
        <v>2219.77</v>
      </c>
    </row>
    <row r="232" spans="1:11" ht="15.75" customHeight="1" x14ac:dyDescent="0.25">
      <c r="A232" s="9">
        <f t="shared" ca="1" si="21"/>
        <v>45297</v>
      </c>
      <c r="B232" s="10">
        <f t="shared" si="20"/>
        <v>229</v>
      </c>
      <c r="C232" s="11">
        <f t="shared" ca="1" si="24"/>
        <v>12267</v>
      </c>
      <c r="D232" s="11" t="str">
        <f ca="1">IF(WEEKDAY(Table4[[#This Row],[Date]],2)&lt;=5,C232*$I$4,"")</f>
        <v/>
      </c>
      <c r="E232" s="11" t="str">
        <f ca="1">IF(AND(SUM($D$4:D232)-SUM($E$4:E231)&gt;=$K$2,WEEKDAY(Table4[[#This Row],[Date]],2)=5),SUM($D$4:D232)-SUM($F$4:F231),"")</f>
        <v/>
      </c>
      <c r="F232" s="11" t="str">
        <f t="shared" ca="1" si="22"/>
        <v/>
      </c>
      <c r="G232" s="14"/>
      <c r="H232" s="11">
        <f t="shared" ca="1" si="25"/>
        <v>12267.900000000018</v>
      </c>
      <c r="I232" s="40"/>
      <c r="J232" s="13">
        <f t="shared" ca="1" si="23"/>
        <v>554.9425</v>
      </c>
      <c r="K232" s="13">
        <f ca="1">Table4[[#This Row],[Weekly Cashout (-Fees)]]*4</f>
        <v>2219.77</v>
      </c>
    </row>
    <row r="233" spans="1:11" ht="15.75" customHeight="1" x14ac:dyDescent="0.25">
      <c r="A233" s="9">
        <f t="shared" ca="1" si="21"/>
        <v>45298</v>
      </c>
      <c r="B233" s="10">
        <f t="shared" si="20"/>
        <v>230</v>
      </c>
      <c r="C233" s="11">
        <f t="shared" ca="1" si="24"/>
        <v>12267</v>
      </c>
      <c r="D233" s="11" t="str">
        <f ca="1">IF(WEEKDAY(Table4[[#This Row],[Date]],2)&lt;=5,C233*$I$4,"")</f>
        <v/>
      </c>
      <c r="E233" s="11" t="str">
        <f ca="1">IF(AND(SUM($D$4:D233)-SUM($E$4:E232)&gt;=$K$2,WEEKDAY(Table4[[#This Row],[Date]],2)=5),SUM($D$4:D233)-SUM($F$4:F232),"")</f>
        <v/>
      </c>
      <c r="F233" s="11" t="str">
        <f t="shared" ca="1" si="22"/>
        <v/>
      </c>
      <c r="G233" s="14"/>
      <c r="H233" s="11">
        <f t="shared" ca="1" si="25"/>
        <v>12267.900000000018</v>
      </c>
      <c r="I233" s="40"/>
      <c r="J233" s="13">
        <f t="shared" ca="1" si="23"/>
        <v>554.9425</v>
      </c>
      <c r="K233" s="13">
        <f ca="1">Table4[[#This Row],[Weekly Cashout (-Fees)]]*4</f>
        <v>2219.77</v>
      </c>
    </row>
    <row r="234" spans="1:11" ht="15.75" customHeight="1" x14ac:dyDescent="0.25">
      <c r="A234" s="9">
        <f t="shared" ca="1" si="21"/>
        <v>45299</v>
      </c>
      <c r="B234" s="10">
        <f t="shared" si="20"/>
        <v>231</v>
      </c>
      <c r="C234" s="11">
        <f t="shared" ca="1" si="24"/>
        <v>12267</v>
      </c>
      <c r="D234" s="11">
        <f ca="1">IF(WEEKDAY(Table4[[#This Row],[Date]],2)&lt;=5,C234*$I$4,"")</f>
        <v>122.67</v>
      </c>
      <c r="E234" s="11" t="str">
        <f ca="1">IF(AND(SUM($D$4:D234)-SUM($E$4:E233)&gt;=$K$2,WEEKDAY(Table4[[#This Row],[Date]],2)=5),SUM($D$4:D234)-SUM($F$4:F233),"")</f>
        <v/>
      </c>
      <c r="F234" s="11" t="str">
        <f t="shared" ca="1" si="22"/>
        <v/>
      </c>
      <c r="G234" s="14"/>
      <c r="H234" s="11">
        <f t="shared" ca="1" si="25"/>
        <v>12390.570000000018</v>
      </c>
      <c r="I234" s="40"/>
      <c r="J234" s="13">
        <f t="shared" ca="1" si="23"/>
        <v>582.6825</v>
      </c>
      <c r="K234" s="13">
        <f ca="1">Table4[[#This Row],[Weekly Cashout (-Fees)]]*4</f>
        <v>2330.73</v>
      </c>
    </row>
    <row r="235" spans="1:11" ht="15.75" customHeight="1" x14ac:dyDescent="0.25">
      <c r="A235" s="9">
        <f t="shared" ca="1" si="21"/>
        <v>45300</v>
      </c>
      <c r="B235" s="10">
        <f t="shared" si="20"/>
        <v>232</v>
      </c>
      <c r="C235" s="11">
        <f t="shared" ca="1" si="24"/>
        <v>12267</v>
      </c>
      <c r="D235" s="11">
        <f ca="1">IF(WEEKDAY(Table4[[#This Row],[Date]],2)&lt;=5,C235*$I$4,"")</f>
        <v>122.67</v>
      </c>
      <c r="E235" s="11" t="str">
        <f ca="1">IF(AND(SUM($D$4:D235)-SUM($E$4:E234)&gt;=$K$2,WEEKDAY(Table4[[#This Row],[Date]],2)=5),SUM($D$4:D235)-SUM($F$4:F234),"")</f>
        <v/>
      </c>
      <c r="F235" s="11" t="str">
        <f t="shared" ca="1" si="22"/>
        <v/>
      </c>
      <c r="G235" s="14"/>
      <c r="H235" s="11">
        <f t="shared" ca="1" si="25"/>
        <v>12513.240000000018</v>
      </c>
      <c r="I235" s="40"/>
      <c r="J235" s="13">
        <f t="shared" ca="1" si="23"/>
        <v>582.6825</v>
      </c>
      <c r="K235" s="13">
        <f ca="1">Table4[[#This Row],[Weekly Cashout (-Fees)]]*4</f>
        <v>2330.73</v>
      </c>
    </row>
    <row r="236" spans="1:11" ht="15.75" customHeight="1" x14ac:dyDescent="0.25">
      <c r="A236" s="9">
        <f t="shared" ca="1" si="21"/>
        <v>45301</v>
      </c>
      <c r="B236" s="10">
        <f t="shared" si="20"/>
        <v>233</v>
      </c>
      <c r="C236" s="11">
        <f t="shared" ca="1" si="24"/>
        <v>12267</v>
      </c>
      <c r="D236" s="11">
        <f ca="1">IF(WEEKDAY(Table4[[#This Row],[Date]],2)&lt;=5,C236*$I$4,"")</f>
        <v>122.67</v>
      </c>
      <c r="E236" s="11" t="str">
        <f ca="1">IF(AND(SUM($D$4:D236)-SUM($E$4:E235)&gt;=$K$2,WEEKDAY(Table4[[#This Row],[Date]],2)=5),SUM($D$4:D236)-SUM($F$4:F235),"")</f>
        <v/>
      </c>
      <c r="F236" s="11" t="str">
        <f t="shared" ca="1" si="22"/>
        <v/>
      </c>
      <c r="G236" s="14"/>
      <c r="H236" s="11">
        <f t="shared" ca="1" si="25"/>
        <v>12635.910000000018</v>
      </c>
      <c r="I236" s="40"/>
      <c r="J236" s="13">
        <f t="shared" ca="1" si="23"/>
        <v>582.6825</v>
      </c>
      <c r="K236" s="13">
        <f ca="1">Table4[[#This Row],[Weekly Cashout (-Fees)]]*4</f>
        <v>2330.73</v>
      </c>
    </row>
    <row r="237" spans="1:11" ht="15.75" customHeight="1" x14ac:dyDescent="0.25">
      <c r="A237" s="9">
        <f t="shared" ca="1" si="21"/>
        <v>45302</v>
      </c>
      <c r="B237" s="10">
        <f t="shared" si="20"/>
        <v>234</v>
      </c>
      <c r="C237" s="11">
        <f t="shared" ca="1" si="24"/>
        <v>12267</v>
      </c>
      <c r="D237" s="11">
        <f ca="1">IF(WEEKDAY(Table4[[#This Row],[Date]],2)&lt;=5,C237*$I$4,"")</f>
        <v>122.67</v>
      </c>
      <c r="E237" s="11" t="str">
        <f ca="1">IF(AND(SUM($D$4:D237)-SUM($E$4:E236)&gt;=$K$2,WEEKDAY(Table4[[#This Row],[Date]],2)=5),SUM($D$4:D237)-SUM($F$4:F236),"")</f>
        <v/>
      </c>
      <c r="F237" s="11" t="str">
        <f t="shared" ca="1" si="22"/>
        <v/>
      </c>
      <c r="G237" s="14"/>
      <c r="H237" s="11">
        <f t="shared" ca="1" si="25"/>
        <v>12758.580000000018</v>
      </c>
      <c r="I237" s="40"/>
      <c r="J237" s="13">
        <f t="shared" ca="1" si="23"/>
        <v>582.6825</v>
      </c>
      <c r="K237" s="13">
        <f ca="1">Table4[[#This Row],[Weekly Cashout (-Fees)]]*4</f>
        <v>2330.73</v>
      </c>
    </row>
    <row r="238" spans="1:11" ht="15.75" customHeight="1" x14ac:dyDescent="0.25">
      <c r="A238" s="9">
        <f t="shared" ca="1" si="21"/>
        <v>45303</v>
      </c>
      <c r="B238" s="10">
        <f t="shared" si="20"/>
        <v>235</v>
      </c>
      <c r="C238" s="11">
        <f t="shared" ca="1" si="24"/>
        <v>12267</v>
      </c>
      <c r="D238" s="11">
        <f ca="1">IF(WEEKDAY(Table4[[#This Row],[Date]],2)&lt;=5,C238*$I$4,"")</f>
        <v>122.67</v>
      </c>
      <c r="E238" s="11">
        <f ca="1">IF(AND(SUM($D$4:D238)-SUM($E$4:E237)&gt;=$K$2,WEEKDAY(Table4[[#This Row],[Date]],2)=5),SUM($D$4:D238)-SUM($F$4:F237),"")</f>
        <v>614.25000000000182</v>
      </c>
      <c r="F238" s="11">
        <f t="shared" ca="1" si="22"/>
        <v>614</v>
      </c>
      <c r="G238" s="14"/>
      <c r="H238" s="11">
        <f t="shared" ca="1" si="25"/>
        <v>12881.250000000018</v>
      </c>
      <c r="I238" s="40"/>
      <c r="J238" s="13">
        <f t="shared" ca="1" si="23"/>
        <v>582.6825</v>
      </c>
      <c r="K238" s="13">
        <f ca="1">Table4[[#This Row],[Weekly Cashout (-Fees)]]*4</f>
        <v>2330.73</v>
      </c>
    </row>
    <row r="239" spans="1:11" ht="15.75" customHeight="1" x14ac:dyDescent="0.25">
      <c r="A239" s="9">
        <f t="shared" ca="1" si="21"/>
        <v>45304</v>
      </c>
      <c r="B239" s="10">
        <f t="shared" si="20"/>
        <v>236</v>
      </c>
      <c r="C239" s="11">
        <f t="shared" ca="1" si="24"/>
        <v>12881</v>
      </c>
      <c r="D239" s="11" t="str">
        <f ca="1">IF(WEEKDAY(Table4[[#This Row],[Date]],2)&lt;=5,C239*$I$4,"")</f>
        <v/>
      </c>
      <c r="E239" s="11" t="str">
        <f ca="1">IF(AND(SUM($D$4:D239)-SUM($E$4:E238)&gt;=$K$2,WEEKDAY(Table4[[#This Row],[Date]],2)=5),SUM($D$4:D239)-SUM($F$4:F238),"")</f>
        <v/>
      </c>
      <c r="F239" s="11" t="str">
        <f t="shared" ca="1" si="22"/>
        <v/>
      </c>
      <c r="G239" s="14"/>
      <c r="H239" s="11">
        <f t="shared" ca="1" si="25"/>
        <v>12881.250000000018</v>
      </c>
      <c r="I239" s="40"/>
      <c r="J239" s="13">
        <f t="shared" ca="1" si="23"/>
        <v>582.6825</v>
      </c>
      <c r="K239" s="13">
        <f ca="1">Table4[[#This Row],[Weekly Cashout (-Fees)]]*4</f>
        <v>2330.73</v>
      </c>
    </row>
    <row r="240" spans="1:11" ht="15.75" customHeight="1" x14ac:dyDescent="0.25">
      <c r="A240" s="9">
        <f t="shared" ca="1" si="21"/>
        <v>45305</v>
      </c>
      <c r="B240" s="10">
        <f t="shared" si="20"/>
        <v>237</v>
      </c>
      <c r="C240" s="11">
        <f t="shared" ca="1" si="24"/>
        <v>12881</v>
      </c>
      <c r="D240" s="11" t="str">
        <f ca="1">IF(WEEKDAY(Table4[[#This Row],[Date]],2)&lt;=5,C240*$I$4,"")</f>
        <v/>
      </c>
      <c r="E240" s="11" t="str">
        <f ca="1">IF(AND(SUM($D$4:D240)-SUM($E$4:E239)&gt;=$K$2,WEEKDAY(Table4[[#This Row],[Date]],2)=5),SUM($D$4:D240)-SUM($F$4:F239),"")</f>
        <v/>
      </c>
      <c r="F240" s="11" t="str">
        <f t="shared" ca="1" si="22"/>
        <v/>
      </c>
      <c r="G240" s="14"/>
      <c r="H240" s="11">
        <f t="shared" ca="1" si="25"/>
        <v>12881.250000000018</v>
      </c>
      <c r="I240" s="40"/>
      <c r="J240" s="13">
        <f t="shared" ca="1" si="23"/>
        <v>582.6825</v>
      </c>
      <c r="K240" s="13">
        <f ca="1">Table4[[#This Row],[Weekly Cashout (-Fees)]]*4</f>
        <v>2330.73</v>
      </c>
    </row>
    <row r="241" spans="1:11" ht="15.75" customHeight="1" x14ac:dyDescent="0.25">
      <c r="A241" s="9">
        <f t="shared" ca="1" si="21"/>
        <v>45306</v>
      </c>
      <c r="B241" s="10">
        <f t="shared" si="20"/>
        <v>238</v>
      </c>
      <c r="C241" s="11">
        <f t="shared" ca="1" si="24"/>
        <v>12881</v>
      </c>
      <c r="D241" s="11">
        <f ca="1">IF(WEEKDAY(Table4[[#This Row],[Date]],2)&lt;=5,C241*$I$4,"")</f>
        <v>128.81</v>
      </c>
      <c r="E241" s="11" t="str">
        <f ca="1">IF(AND(SUM($D$4:D241)-SUM($E$4:E240)&gt;=$K$2,WEEKDAY(Table4[[#This Row],[Date]],2)=5),SUM($D$4:D241)-SUM($F$4:F240),"")</f>
        <v/>
      </c>
      <c r="F241" s="11" t="str">
        <f t="shared" ca="1" si="22"/>
        <v/>
      </c>
      <c r="G241" s="14"/>
      <c r="H241" s="11">
        <f t="shared" ca="1" si="25"/>
        <v>13010.060000000018</v>
      </c>
      <c r="I241" s="40"/>
      <c r="J241" s="13">
        <f t="shared" ca="1" si="23"/>
        <v>611.84749999999997</v>
      </c>
      <c r="K241" s="13">
        <f ca="1">Table4[[#This Row],[Weekly Cashout (-Fees)]]*4</f>
        <v>2447.39</v>
      </c>
    </row>
    <row r="242" spans="1:11" ht="15.75" customHeight="1" x14ac:dyDescent="0.25">
      <c r="A242" s="9">
        <f t="shared" ca="1" si="21"/>
        <v>45307</v>
      </c>
      <c r="B242" s="10">
        <f t="shared" si="20"/>
        <v>239</v>
      </c>
      <c r="C242" s="11">
        <f t="shared" ca="1" si="24"/>
        <v>12881</v>
      </c>
      <c r="D242" s="11">
        <f ca="1">IF(WEEKDAY(Table4[[#This Row],[Date]],2)&lt;=5,C242*$I$4,"")</f>
        <v>128.81</v>
      </c>
      <c r="E242" s="11" t="str">
        <f ca="1">IF(AND(SUM($D$4:D242)-SUM($E$4:E241)&gt;=$K$2,WEEKDAY(Table4[[#This Row],[Date]],2)=5),SUM($D$4:D242)-SUM($F$4:F241),"")</f>
        <v/>
      </c>
      <c r="F242" s="11" t="str">
        <f t="shared" ca="1" si="22"/>
        <v/>
      </c>
      <c r="G242" s="14"/>
      <c r="H242" s="11">
        <f t="shared" ca="1" si="25"/>
        <v>13138.870000000017</v>
      </c>
      <c r="I242" s="40"/>
      <c r="J242" s="13">
        <f t="shared" ca="1" si="23"/>
        <v>611.84749999999997</v>
      </c>
      <c r="K242" s="13">
        <f ca="1">Table4[[#This Row],[Weekly Cashout (-Fees)]]*4</f>
        <v>2447.39</v>
      </c>
    </row>
    <row r="243" spans="1:11" ht="15.75" customHeight="1" x14ac:dyDescent="0.25">
      <c r="A243" s="9">
        <f t="shared" ca="1" si="21"/>
        <v>45308</v>
      </c>
      <c r="B243" s="10">
        <f t="shared" si="20"/>
        <v>240</v>
      </c>
      <c r="C243" s="11">
        <f t="shared" ca="1" si="24"/>
        <v>12881</v>
      </c>
      <c r="D243" s="11">
        <f ca="1">IF(WEEKDAY(Table4[[#This Row],[Date]],2)&lt;=5,C243*$I$4,"")</f>
        <v>128.81</v>
      </c>
      <c r="E243" s="11" t="str">
        <f ca="1">IF(AND(SUM($D$4:D243)-SUM($E$4:E242)&gt;=$K$2,WEEKDAY(Table4[[#This Row],[Date]],2)=5),SUM($D$4:D243)-SUM($F$4:F242),"")</f>
        <v/>
      </c>
      <c r="F243" s="11" t="str">
        <f t="shared" ca="1" si="22"/>
        <v/>
      </c>
      <c r="G243" s="14"/>
      <c r="H243" s="11">
        <f t="shared" ca="1" si="25"/>
        <v>13267.680000000017</v>
      </c>
      <c r="I243" s="40"/>
      <c r="J243" s="13">
        <f t="shared" ca="1" si="23"/>
        <v>611.84749999999997</v>
      </c>
      <c r="K243" s="13">
        <f ca="1">Table4[[#This Row],[Weekly Cashout (-Fees)]]*4</f>
        <v>2447.39</v>
      </c>
    </row>
    <row r="244" spans="1:11" ht="15.75" customHeight="1" x14ac:dyDescent="0.25">
      <c r="A244" s="9">
        <f t="shared" ca="1" si="21"/>
        <v>45309</v>
      </c>
      <c r="B244" s="10">
        <f t="shared" si="20"/>
        <v>241</v>
      </c>
      <c r="C244" s="11">
        <f t="shared" ca="1" si="24"/>
        <v>12881</v>
      </c>
      <c r="D244" s="11">
        <f ca="1">IF(WEEKDAY(Table4[[#This Row],[Date]],2)&lt;=5,C244*$I$4,"")</f>
        <v>128.81</v>
      </c>
      <c r="E244" s="11" t="str">
        <f ca="1">IF(AND(SUM($D$4:D244)-SUM($E$4:E243)&gt;=$K$2,WEEKDAY(Table4[[#This Row],[Date]],2)=5),SUM($D$4:D244)-SUM($F$4:F243),"")</f>
        <v/>
      </c>
      <c r="F244" s="11" t="str">
        <f t="shared" ca="1" si="22"/>
        <v/>
      </c>
      <c r="G244" s="14"/>
      <c r="H244" s="11">
        <f t="shared" ca="1" si="25"/>
        <v>13396.490000000016</v>
      </c>
      <c r="I244" s="40"/>
      <c r="J244" s="13">
        <f t="shared" ca="1" si="23"/>
        <v>611.84749999999997</v>
      </c>
      <c r="K244" s="13">
        <f ca="1">Table4[[#This Row],[Weekly Cashout (-Fees)]]*4</f>
        <v>2447.39</v>
      </c>
    </row>
    <row r="245" spans="1:11" ht="15.75" customHeight="1" x14ac:dyDescent="0.25">
      <c r="A245" s="9">
        <f t="shared" ca="1" si="21"/>
        <v>45310</v>
      </c>
      <c r="B245" s="10">
        <f t="shared" si="20"/>
        <v>242</v>
      </c>
      <c r="C245" s="11">
        <f t="shared" ca="1" si="24"/>
        <v>12881</v>
      </c>
      <c r="D245" s="11">
        <f ca="1">IF(WEEKDAY(Table4[[#This Row],[Date]],2)&lt;=5,C245*$I$4,"")</f>
        <v>128.81</v>
      </c>
      <c r="E245" s="11">
        <f ca="1">IF(AND(SUM($D$4:D245)-SUM($E$4:E244)&gt;=$K$2,WEEKDAY(Table4[[#This Row],[Date]],2)=5),SUM($D$4:D245)-SUM($F$4:F244),"")</f>
        <v>644.29999999999927</v>
      </c>
      <c r="F245" s="11">
        <f t="shared" ca="1" si="22"/>
        <v>644</v>
      </c>
      <c r="G245" s="14"/>
      <c r="H245" s="11">
        <f t="shared" ca="1" si="25"/>
        <v>13525.300000000016</v>
      </c>
      <c r="I245" s="40"/>
      <c r="J245" s="13">
        <f t="shared" ca="1" si="23"/>
        <v>611.84749999999997</v>
      </c>
      <c r="K245" s="13">
        <f ca="1">Table4[[#This Row],[Weekly Cashout (-Fees)]]*4</f>
        <v>2447.39</v>
      </c>
    </row>
    <row r="246" spans="1:11" ht="15.75" customHeight="1" x14ac:dyDescent="0.25">
      <c r="A246" s="9">
        <f t="shared" ca="1" si="21"/>
        <v>45311</v>
      </c>
      <c r="B246" s="10">
        <f t="shared" si="20"/>
        <v>243</v>
      </c>
      <c r="C246" s="11">
        <f t="shared" ca="1" si="24"/>
        <v>13525</v>
      </c>
      <c r="D246" s="11" t="str">
        <f ca="1">IF(WEEKDAY(Table4[[#This Row],[Date]],2)&lt;=5,C246*$I$4,"")</f>
        <v/>
      </c>
      <c r="E246" s="11" t="str">
        <f ca="1">IF(AND(SUM($D$4:D246)-SUM($E$4:E245)&gt;=$K$2,WEEKDAY(Table4[[#This Row],[Date]],2)=5),SUM($D$4:D246)-SUM($F$4:F245),"")</f>
        <v/>
      </c>
      <c r="F246" s="11" t="str">
        <f t="shared" ca="1" si="22"/>
        <v/>
      </c>
      <c r="G246" s="14"/>
      <c r="H246" s="11">
        <f t="shared" ca="1" si="25"/>
        <v>13525.300000000016</v>
      </c>
      <c r="I246" s="40"/>
      <c r="J246" s="13">
        <f t="shared" ca="1" si="23"/>
        <v>611.84749999999997</v>
      </c>
      <c r="K246" s="13">
        <f ca="1">Table4[[#This Row],[Weekly Cashout (-Fees)]]*4</f>
        <v>2447.39</v>
      </c>
    </row>
    <row r="247" spans="1:11" ht="15.75" customHeight="1" x14ac:dyDescent="0.25">
      <c r="A247" s="9">
        <f t="shared" ca="1" si="21"/>
        <v>45312</v>
      </c>
      <c r="B247" s="10">
        <f t="shared" si="20"/>
        <v>244</v>
      </c>
      <c r="C247" s="11">
        <f t="shared" ca="1" si="24"/>
        <v>13525</v>
      </c>
      <c r="D247" s="11" t="str">
        <f ca="1">IF(WEEKDAY(Table4[[#This Row],[Date]],2)&lt;=5,C247*$I$4,"")</f>
        <v/>
      </c>
      <c r="E247" s="11" t="str">
        <f ca="1">IF(AND(SUM($D$4:D247)-SUM($E$4:E246)&gt;=$K$2,WEEKDAY(Table4[[#This Row],[Date]],2)=5),SUM($D$4:D247)-SUM($F$4:F246),"")</f>
        <v/>
      </c>
      <c r="F247" s="11" t="str">
        <f t="shared" ca="1" si="22"/>
        <v/>
      </c>
      <c r="G247" s="14"/>
      <c r="H247" s="11">
        <f t="shared" ca="1" si="25"/>
        <v>13525.300000000016</v>
      </c>
      <c r="I247" s="40"/>
      <c r="J247" s="13">
        <f t="shared" ca="1" si="23"/>
        <v>611.84749999999997</v>
      </c>
      <c r="K247" s="13">
        <f ca="1">Table4[[#This Row],[Weekly Cashout (-Fees)]]*4</f>
        <v>2447.39</v>
      </c>
    </row>
    <row r="248" spans="1:11" ht="15.75" customHeight="1" x14ac:dyDescent="0.25">
      <c r="A248" s="9">
        <f t="shared" ca="1" si="21"/>
        <v>45313</v>
      </c>
      <c r="B248" s="10">
        <f t="shared" si="20"/>
        <v>245</v>
      </c>
      <c r="C248" s="11">
        <f t="shared" ca="1" si="24"/>
        <v>13525</v>
      </c>
      <c r="D248" s="11">
        <f ca="1">IF(WEEKDAY(Table4[[#This Row],[Date]],2)&lt;=5,C248*$I$4,"")</f>
        <v>135.25</v>
      </c>
      <c r="E248" s="11" t="str">
        <f ca="1">IF(AND(SUM($D$4:D248)-SUM($E$4:E247)&gt;=$K$2,WEEKDAY(Table4[[#This Row],[Date]],2)=5),SUM($D$4:D248)-SUM($F$4:F247),"")</f>
        <v/>
      </c>
      <c r="F248" s="11" t="str">
        <f t="shared" ca="1" si="22"/>
        <v/>
      </c>
      <c r="G248" s="14"/>
      <c r="H248" s="11">
        <f t="shared" ca="1" si="25"/>
        <v>13660.550000000016</v>
      </c>
      <c r="I248" s="40"/>
      <c r="J248" s="13">
        <f t="shared" ca="1" si="23"/>
        <v>642.4375</v>
      </c>
      <c r="K248" s="13">
        <f ca="1">Table4[[#This Row],[Weekly Cashout (-Fees)]]*4</f>
        <v>2569.75</v>
      </c>
    </row>
    <row r="249" spans="1:11" ht="15.75" customHeight="1" x14ac:dyDescent="0.25">
      <c r="A249" s="9">
        <f t="shared" ca="1" si="21"/>
        <v>45314</v>
      </c>
      <c r="B249" s="10">
        <f t="shared" si="20"/>
        <v>246</v>
      </c>
      <c r="C249" s="11">
        <f t="shared" ca="1" si="24"/>
        <v>13525</v>
      </c>
      <c r="D249" s="11">
        <f ca="1">IF(WEEKDAY(Table4[[#This Row],[Date]],2)&lt;=5,C249*$I$4,"")</f>
        <v>135.25</v>
      </c>
      <c r="E249" s="11" t="str">
        <f ca="1">IF(AND(SUM($D$4:D249)-SUM($E$4:E248)&gt;=$K$2,WEEKDAY(Table4[[#This Row],[Date]],2)=5),SUM($D$4:D249)-SUM($F$4:F248),"")</f>
        <v/>
      </c>
      <c r="F249" s="11" t="str">
        <f t="shared" ca="1" si="22"/>
        <v/>
      </c>
      <c r="G249" s="14"/>
      <c r="H249" s="11">
        <f t="shared" ca="1" si="25"/>
        <v>13795.800000000016</v>
      </c>
      <c r="I249" s="40"/>
      <c r="J249" s="13">
        <f t="shared" ca="1" si="23"/>
        <v>642.4375</v>
      </c>
      <c r="K249" s="13">
        <f ca="1">Table4[[#This Row],[Weekly Cashout (-Fees)]]*4</f>
        <v>2569.75</v>
      </c>
    </row>
    <row r="250" spans="1:11" ht="15.75" customHeight="1" x14ac:dyDescent="0.25">
      <c r="A250" s="9">
        <f t="shared" ca="1" si="21"/>
        <v>45315</v>
      </c>
      <c r="B250" s="10">
        <f t="shared" si="20"/>
        <v>247</v>
      </c>
      <c r="C250" s="11">
        <f t="shared" ca="1" si="24"/>
        <v>13525</v>
      </c>
      <c r="D250" s="11">
        <f ca="1">IF(WEEKDAY(Table4[[#This Row],[Date]],2)&lt;=5,C250*$I$4,"")</f>
        <v>135.25</v>
      </c>
      <c r="E250" s="11" t="str">
        <f ca="1">IF(AND(SUM($D$4:D250)-SUM($E$4:E249)&gt;=$K$2,WEEKDAY(Table4[[#This Row],[Date]],2)=5),SUM($D$4:D250)-SUM($F$4:F249),"")</f>
        <v/>
      </c>
      <c r="F250" s="11" t="str">
        <f t="shared" ca="1" si="22"/>
        <v/>
      </c>
      <c r="G250" s="14"/>
      <c r="H250" s="11">
        <f t="shared" ca="1" si="25"/>
        <v>13931.050000000016</v>
      </c>
      <c r="I250" s="40"/>
      <c r="J250" s="13">
        <f t="shared" ca="1" si="23"/>
        <v>642.4375</v>
      </c>
      <c r="K250" s="13">
        <f ca="1">Table4[[#This Row],[Weekly Cashout (-Fees)]]*4</f>
        <v>2569.75</v>
      </c>
    </row>
    <row r="251" spans="1:11" ht="15.75" customHeight="1" x14ac:dyDescent="0.25">
      <c r="A251" s="9">
        <f t="shared" ca="1" si="21"/>
        <v>45316</v>
      </c>
      <c r="B251" s="10">
        <f t="shared" si="20"/>
        <v>248</v>
      </c>
      <c r="C251" s="11">
        <f t="shared" ca="1" si="24"/>
        <v>13525</v>
      </c>
      <c r="D251" s="11">
        <f ca="1">IF(WEEKDAY(Table4[[#This Row],[Date]],2)&lt;=5,C251*$I$4,"")</f>
        <v>135.25</v>
      </c>
      <c r="E251" s="11" t="str">
        <f ca="1">IF(AND(SUM($D$4:D251)-SUM($E$4:E250)&gt;=$K$2,WEEKDAY(Table4[[#This Row],[Date]],2)=5),SUM($D$4:D251)-SUM($F$4:F250),"")</f>
        <v/>
      </c>
      <c r="F251" s="11" t="str">
        <f t="shared" ca="1" si="22"/>
        <v/>
      </c>
      <c r="G251" s="14"/>
      <c r="H251" s="11">
        <f t="shared" ca="1" si="25"/>
        <v>14066.300000000016</v>
      </c>
      <c r="I251" s="40"/>
      <c r="J251" s="13">
        <f t="shared" ca="1" si="23"/>
        <v>642.4375</v>
      </c>
      <c r="K251" s="13">
        <f ca="1">Table4[[#This Row],[Weekly Cashout (-Fees)]]*4</f>
        <v>2569.75</v>
      </c>
    </row>
    <row r="252" spans="1:11" ht="15.75" customHeight="1" x14ac:dyDescent="0.25">
      <c r="A252" s="9">
        <f t="shared" ca="1" si="21"/>
        <v>45317</v>
      </c>
      <c r="B252" s="10">
        <f t="shared" si="20"/>
        <v>249</v>
      </c>
      <c r="C252" s="11">
        <f t="shared" ca="1" si="24"/>
        <v>13525</v>
      </c>
      <c r="D252" s="11">
        <f ca="1">IF(WEEKDAY(Table4[[#This Row],[Date]],2)&lt;=5,C252*$I$4,"")</f>
        <v>135.25</v>
      </c>
      <c r="E252" s="11">
        <f ca="1">IF(AND(SUM($D$4:D252)-SUM($E$4:E251)&gt;=$K$2,WEEKDAY(Table4[[#This Row],[Date]],2)=5),SUM($D$4:D252)-SUM($F$4:F251),"")</f>
        <v>676.54999999999927</v>
      </c>
      <c r="F252" s="11">
        <f t="shared" ca="1" si="22"/>
        <v>676</v>
      </c>
      <c r="G252" s="14"/>
      <c r="H252" s="11">
        <f t="shared" ca="1" si="25"/>
        <v>14201.550000000016</v>
      </c>
      <c r="I252" s="40"/>
      <c r="J252" s="13">
        <f t="shared" ca="1" si="23"/>
        <v>642.4375</v>
      </c>
      <c r="K252" s="13">
        <f ca="1">Table4[[#This Row],[Weekly Cashout (-Fees)]]*4</f>
        <v>2569.75</v>
      </c>
    </row>
    <row r="253" spans="1:11" ht="15.75" customHeight="1" x14ac:dyDescent="0.25">
      <c r="A253" s="9">
        <f t="shared" ca="1" si="21"/>
        <v>45318</v>
      </c>
      <c r="B253" s="10">
        <f t="shared" si="20"/>
        <v>250</v>
      </c>
      <c r="C253" s="11">
        <f t="shared" ca="1" si="24"/>
        <v>14201</v>
      </c>
      <c r="D253" s="11" t="str">
        <f ca="1">IF(WEEKDAY(Table4[[#This Row],[Date]],2)&lt;=5,C253*$I$4,"")</f>
        <v/>
      </c>
      <c r="E253" s="11" t="str">
        <f ca="1">IF(AND(SUM($D$4:D253)-SUM($E$4:E252)&gt;=$K$2,WEEKDAY(Table4[[#This Row],[Date]],2)=5),SUM($D$4:D253)-SUM($F$4:F252),"")</f>
        <v/>
      </c>
      <c r="F253" s="11" t="str">
        <f t="shared" ca="1" si="22"/>
        <v/>
      </c>
      <c r="G253" s="14"/>
      <c r="H253" s="11">
        <f t="shared" ca="1" si="25"/>
        <v>14201.550000000016</v>
      </c>
      <c r="I253" s="40"/>
      <c r="J253" s="13">
        <f t="shared" ca="1" si="23"/>
        <v>642.4375</v>
      </c>
      <c r="K253" s="13">
        <f ca="1">Table4[[#This Row],[Weekly Cashout (-Fees)]]*4</f>
        <v>2569.75</v>
      </c>
    </row>
    <row r="254" spans="1:11" ht="15.75" customHeight="1" x14ac:dyDescent="0.25">
      <c r="A254" s="9">
        <f t="shared" ca="1" si="21"/>
        <v>45319</v>
      </c>
      <c r="B254" s="10">
        <f t="shared" si="20"/>
        <v>251</v>
      </c>
      <c r="C254" s="11">
        <f t="shared" ca="1" si="24"/>
        <v>14201</v>
      </c>
      <c r="D254" s="11" t="str">
        <f ca="1">IF(WEEKDAY(Table4[[#This Row],[Date]],2)&lt;=5,C254*$I$4,"")</f>
        <v/>
      </c>
      <c r="E254" s="11" t="str">
        <f ca="1">IF(AND(SUM($D$4:D254)-SUM($E$4:E253)&gt;=$K$2,WEEKDAY(Table4[[#This Row],[Date]],2)=5),SUM($D$4:D254)-SUM($F$4:F253),"")</f>
        <v/>
      </c>
      <c r="F254" s="11" t="str">
        <f t="shared" ca="1" si="22"/>
        <v/>
      </c>
      <c r="G254" s="14"/>
      <c r="H254" s="11">
        <f t="shared" ca="1" si="25"/>
        <v>14201.550000000016</v>
      </c>
      <c r="I254" s="40"/>
      <c r="J254" s="13">
        <f t="shared" ca="1" si="23"/>
        <v>642.4375</v>
      </c>
      <c r="K254" s="13">
        <f ca="1">Table4[[#This Row],[Weekly Cashout (-Fees)]]*4</f>
        <v>2569.75</v>
      </c>
    </row>
    <row r="255" spans="1:11" ht="15.75" customHeight="1" x14ac:dyDescent="0.25">
      <c r="A255" s="9">
        <f t="shared" ca="1" si="21"/>
        <v>45320</v>
      </c>
      <c r="B255" s="10">
        <f t="shared" si="20"/>
        <v>252</v>
      </c>
      <c r="C255" s="11">
        <f t="shared" ca="1" si="24"/>
        <v>14201</v>
      </c>
      <c r="D255" s="11">
        <f ca="1">IF(WEEKDAY(Table4[[#This Row],[Date]],2)&lt;=5,C255*$I$4,"")</f>
        <v>142.01</v>
      </c>
      <c r="E255" s="11" t="str">
        <f ca="1">IF(AND(SUM($D$4:D255)-SUM($E$4:E254)&gt;=$K$2,WEEKDAY(Table4[[#This Row],[Date]],2)=5),SUM($D$4:D255)-SUM($F$4:F254),"")</f>
        <v/>
      </c>
      <c r="F255" s="11" t="str">
        <f t="shared" ca="1" si="22"/>
        <v/>
      </c>
      <c r="G255" s="14"/>
      <c r="H255" s="11">
        <f t="shared" ca="1" si="25"/>
        <v>14343.560000000016</v>
      </c>
      <c r="I255" s="40"/>
      <c r="J255" s="13">
        <f t="shared" ca="1" si="23"/>
        <v>674.5474999999999</v>
      </c>
      <c r="K255" s="13">
        <f ca="1">Table4[[#This Row],[Weekly Cashout (-Fees)]]*4</f>
        <v>2698.1899999999996</v>
      </c>
    </row>
    <row r="256" spans="1:11" ht="15.75" customHeight="1" x14ac:dyDescent="0.25">
      <c r="A256" s="9">
        <f t="shared" ca="1" si="21"/>
        <v>45321</v>
      </c>
      <c r="B256" s="10">
        <f t="shared" si="20"/>
        <v>253</v>
      </c>
      <c r="C256" s="11">
        <f t="shared" ca="1" si="24"/>
        <v>14201</v>
      </c>
      <c r="D256" s="11">
        <f ca="1">IF(WEEKDAY(Table4[[#This Row],[Date]],2)&lt;=5,C256*$I$4,"")</f>
        <v>142.01</v>
      </c>
      <c r="E256" s="11" t="str">
        <f ca="1">IF(AND(SUM($D$4:D256)-SUM($E$4:E255)&gt;=$K$2,WEEKDAY(Table4[[#This Row],[Date]],2)=5),SUM($D$4:D256)-SUM($F$4:F255),"")</f>
        <v/>
      </c>
      <c r="F256" s="11" t="str">
        <f t="shared" ca="1" si="22"/>
        <v/>
      </c>
      <c r="G256" s="14"/>
      <c r="H256" s="11">
        <f t="shared" ca="1" si="25"/>
        <v>14485.570000000016</v>
      </c>
      <c r="I256" s="40"/>
      <c r="J256" s="13">
        <f t="shared" ca="1" si="23"/>
        <v>674.5474999999999</v>
      </c>
      <c r="K256" s="13">
        <f ca="1">Table4[[#This Row],[Weekly Cashout (-Fees)]]*4</f>
        <v>2698.1899999999996</v>
      </c>
    </row>
    <row r="257" spans="1:11" ht="15.75" customHeight="1" x14ac:dyDescent="0.25">
      <c r="A257" s="9">
        <f t="shared" ca="1" si="21"/>
        <v>45322</v>
      </c>
      <c r="B257" s="10">
        <f t="shared" si="20"/>
        <v>254</v>
      </c>
      <c r="C257" s="11">
        <f t="shared" ca="1" si="24"/>
        <v>14201</v>
      </c>
      <c r="D257" s="11">
        <f ca="1">IF(WEEKDAY(Table4[[#This Row],[Date]],2)&lt;=5,C257*$I$4,"")</f>
        <v>142.01</v>
      </c>
      <c r="E257" s="11" t="str">
        <f ca="1">IF(AND(SUM($D$4:D257)-SUM($E$4:E256)&gt;=$K$2,WEEKDAY(Table4[[#This Row],[Date]],2)=5),SUM($D$4:D257)-SUM($F$4:F256),"")</f>
        <v/>
      </c>
      <c r="F257" s="11" t="str">
        <f t="shared" ca="1" si="22"/>
        <v/>
      </c>
      <c r="G257" s="14"/>
      <c r="H257" s="11">
        <f t="shared" ca="1" si="25"/>
        <v>14627.580000000016</v>
      </c>
      <c r="I257" s="40"/>
      <c r="J257" s="13">
        <f t="shared" ca="1" si="23"/>
        <v>674.5474999999999</v>
      </c>
      <c r="K257" s="13">
        <f ca="1">Table4[[#This Row],[Weekly Cashout (-Fees)]]*4</f>
        <v>2698.1899999999996</v>
      </c>
    </row>
    <row r="258" spans="1:11" ht="15.75" customHeight="1" x14ac:dyDescent="0.25">
      <c r="A258" s="9">
        <f t="shared" ca="1" si="21"/>
        <v>45323</v>
      </c>
      <c r="B258" s="10">
        <f t="shared" si="20"/>
        <v>255</v>
      </c>
      <c r="C258" s="11">
        <f t="shared" ca="1" si="24"/>
        <v>14201</v>
      </c>
      <c r="D258" s="11">
        <f ca="1">IF(WEEKDAY(Table4[[#This Row],[Date]],2)&lt;=5,C258*$I$4,"")</f>
        <v>142.01</v>
      </c>
      <c r="E258" s="11" t="str">
        <f ca="1">IF(AND(SUM($D$4:D258)-SUM($E$4:E257)&gt;=$K$2,WEEKDAY(Table4[[#This Row],[Date]],2)=5),SUM($D$4:D258)-SUM($F$4:F257),"")</f>
        <v/>
      </c>
      <c r="F258" s="11" t="str">
        <f t="shared" ca="1" si="22"/>
        <v/>
      </c>
      <c r="G258" s="14"/>
      <c r="H258" s="11">
        <f t="shared" ca="1" si="25"/>
        <v>14769.590000000017</v>
      </c>
      <c r="I258" s="40"/>
      <c r="J258" s="13">
        <f t="shared" ca="1" si="23"/>
        <v>674.5474999999999</v>
      </c>
      <c r="K258" s="13">
        <f ca="1">Table4[[#This Row],[Weekly Cashout (-Fees)]]*4</f>
        <v>2698.1899999999996</v>
      </c>
    </row>
    <row r="259" spans="1:11" ht="15.75" customHeight="1" x14ac:dyDescent="0.25">
      <c r="A259" s="9">
        <f t="shared" ca="1" si="21"/>
        <v>45324</v>
      </c>
      <c r="B259" s="10">
        <f t="shared" si="20"/>
        <v>256</v>
      </c>
      <c r="C259" s="11">
        <f t="shared" ca="1" si="24"/>
        <v>14201</v>
      </c>
      <c r="D259" s="11">
        <f ca="1">IF(WEEKDAY(Table4[[#This Row],[Date]],2)&lt;=5,C259*$I$4,"")</f>
        <v>142.01</v>
      </c>
      <c r="E259" s="11">
        <f ca="1">IF(AND(SUM($D$4:D259)-SUM($E$4:E258)&gt;=$K$2,WEEKDAY(Table4[[#This Row],[Date]],2)=5),SUM($D$4:D259)-SUM($F$4:F258),"")</f>
        <v>710.60000000000036</v>
      </c>
      <c r="F259" s="11">
        <f t="shared" ca="1" si="22"/>
        <v>710</v>
      </c>
      <c r="G259" s="14"/>
      <c r="H259" s="11">
        <f t="shared" ca="1" si="25"/>
        <v>14911.600000000017</v>
      </c>
      <c r="I259" s="40"/>
      <c r="J259" s="13">
        <f t="shared" ca="1" si="23"/>
        <v>674.5474999999999</v>
      </c>
      <c r="K259" s="13">
        <f ca="1">Table4[[#This Row],[Weekly Cashout (-Fees)]]*4</f>
        <v>2698.1899999999996</v>
      </c>
    </row>
    <row r="260" spans="1:11" ht="15.75" customHeight="1" x14ac:dyDescent="0.25">
      <c r="A260" s="9">
        <f t="shared" ca="1" si="21"/>
        <v>45325</v>
      </c>
      <c r="B260" s="10">
        <f t="shared" ref="B260:B323" si="26">ROW()-3</f>
        <v>257</v>
      </c>
      <c r="C260" s="11">
        <f t="shared" ca="1" si="24"/>
        <v>14911</v>
      </c>
      <c r="D260" s="11" t="str">
        <f ca="1">IF(WEEKDAY(Table4[[#This Row],[Date]],2)&lt;=5,C260*$I$4,"")</f>
        <v/>
      </c>
      <c r="E260" s="11" t="str">
        <f ca="1">IF(AND(SUM($D$4:D260)-SUM($E$4:E259)&gt;=$K$2,WEEKDAY(Table4[[#This Row],[Date]],2)=5),SUM($D$4:D260)-SUM($F$4:F259),"")</f>
        <v/>
      </c>
      <c r="F260" s="11" t="str">
        <f t="shared" ca="1" si="22"/>
        <v/>
      </c>
      <c r="G260" s="14"/>
      <c r="H260" s="11">
        <f t="shared" ca="1" si="25"/>
        <v>14911.600000000017</v>
      </c>
      <c r="I260" s="40"/>
      <c r="J260" s="13">
        <f t="shared" ca="1" si="23"/>
        <v>674.5474999999999</v>
      </c>
      <c r="K260" s="13">
        <f ca="1">Table4[[#This Row],[Weekly Cashout (-Fees)]]*4</f>
        <v>2698.1899999999996</v>
      </c>
    </row>
    <row r="261" spans="1:11" ht="15.75" customHeight="1" x14ac:dyDescent="0.25">
      <c r="A261" s="9">
        <f t="shared" ref="A261:A324" ca="1" si="27">A260+1</f>
        <v>45326</v>
      </c>
      <c r="B261" s="10">
        <f t="shared" si="26"/>
        <v>258</v>
      </c>
      <c r="C261" s="11">
        <f t="shared" ca="1" si="24"/>
        <v>14911</v>
      </c>
      <c r="D261" s="11" t="str">
        <f ca="1">IF(WEEKDAY(Table4[[#This Row],[Date]],2)&lt;=5,C261*$I$4,"")</f>
        <v/>
      </c>
      <c r="E261" s="11" t="str">
        <f ca="1">IF(AND(SUM($D$4:D261)-SUM($E$4:E260)&gt;=$K$2,WEEKDAY(Table4[[#This Row],[Date]],2)=5),SUM($D$4:D261)-SUM($F$4:F260),"")</f>
        <v/>
      </c>
      <c r="F261" s="11" t="str">
        <f t="shared" ca="1" si="22"/>
        <v/>
      </c>
      <c r="G261" s="14"/>
      <c r="H261" s="11">
        <f t="shared" ca="1" si="25"/>
        <v>14911.600000000017</v>
      </c>
      <c r="I261" s="40"/>
      <c r="J261" s="13">
        <f t="shared" ca="1" si="23"/>
        <v>674.5474999999999</v>
      </c>
      <c r="K261" s="13">
        <f ca="1">Table4[[#This Row],[Weekly Cashout (-Fees)]]*4</f>
        <v>2698.1899999999996</v>
      </c>
    </row>
    <row r="262" spans="1:11" ht="15.75" customHeight="1" x14ac:dyDescent="0.25">
      <c r="A262" s="9">
        <f t="shared" ca="1" si="27"/>
        <v>45327</v>
      </c>
      <c r="B262" s="10">
        <f t="shared" si="26"/>
        <v>259</v>
      </c>
      <c r="C262" s="11">
        <f t="shared" ca="1" si="24"/>
        <v>14911</v>
      </c>
      <c r="D262" s="11">
        <f ca="1">IF(WEEKDAY(Table4[[#This Row],[Date]],2)&lt;=5,C262*$I$4,"")</f>
        <v>149.11000000000001</v>
      </c>
      <c r="E262" s="11" t="str">
        <f ca="1">IF(AND(SUM($D$4:D262)-SUM($E$4:E261)&gt;=$K$2,WEEKDAY(Table4[[#This Row],[Date]],2)=5),SUM($D$4:D262)-SUM($F$4:F261),"")</f>
        <v/>
      </c>
      <c r="F262" s="11" t="str">
        <f t="shared" ref="F262:F325" ca="1" si="28">IF(E262="","",IF(E262&gt;$K$2,TRUNC(E262*100%),""))</f>
        <v/>
      </c>
      <c r="G262" s="14"/>
      <c r="H262" s="11">
        <f t="shared" ca="1" si="25"/>
        <v>15060.710000000017</v>
      </c>
      <c r="I262" s="40"/>
      <c r="J262" s="13">
        <f t="shared" ref="J262:J325" ca="1" si="29">IF(ISNUMBER(D262),D262*5-(D262*5*0.05),J261)</f>
        <v>708.27250000000004</v>
      </c>
      <c r="K262" s="13">
        <f ca="1">Table4[[#This Row],[Weekly Cashout (-Fees)]]*4</f>
        <v>2833.09</v>
      </c>
    </row>
    <row r="263" spans="1:11" ht="15.75" customHeight="1" x14ac:dyDescent="0.25">
      <c r="A263" s="9">
        <f t="shared" ca="1" si="27"/>
        <v>45328</v>
      </c>
      <c r="B263" s="10">
        <f t="shared" si="26"/>
        <v>260</v>
      </c>
      <c r="C263" s="11">
        <f t="shared" ref="C263:C326" ca="1" si="30">IF(ISNUMBER(F262),C262+F262+G262,C262+G262)</f>
        <v>14911</v>
      </c>
      <c r="D263" s="11">
        <f ca="1">IF(WEEKDAY(Table4[[#This Row],[Date]],2)&lt;=5,C263*$I$4,"")</f>
        <v>149.11000000000001</v>
      </c>
      <c r="E263" s="11" t="str">
        <f ca="1">IF(AND(SUM($D$4:D263)-SUM($E$4:E262)&gt;=$K$2,WEEKDAY(Table4[[#This Row],[Date]],2)=5),SUM($D$4:D263)-SUM($F$4:F262),"")</f>
        <v/>
      </c>
      <c r="F263" s="11" t="str">
        <f t="shared" ca="1" si="28"/>
        <v/>
      </c>
      <c r="G263" s="14"/>
      <c r="H263" s="11">
        <f t="shared" ca="1" si="25"/>
        <v>15209.820000000018</v>
      </c>
      <c r="I263" s="40"/>
      <c r="J263" s="13">
        <f t="shared" ca="1" si="29"/>
        <v>708.27250000000004</v>
      </c>
      <c r="K263" s="13">
        <f ca="1">Table4[[#This Row],[Weekly Cashout (-Fees)]]*4</f>
        <v>2833.09</v>
      </c>
    </row>
    <row r="264" spans="1:11" ht="15.75" customHeight="1" x14ac:dyDescent="0.25">
      <c r="A264" s="9">
        <f t="shared" ca="1" si="27"/>
        <v>45329</v>
      </c>
      <c r="B264" s="10">
        <f t="shared" si="26"/>
        <v>261</v>
      </c>
      <c r="C264" s="11">
        <f t="shared" ca="1" si="30"/>
        <v>14911</v>
      </c>
      <c r="D264" s="11">
        <f ca="1">IF(WEEKDAY(Table4[[#This Row],[Date]],2)&lt;=5,C264*$I$4,"")</f>
        <v>149.11000000000001</v>
      </c>
      <c r="E264" s="11" t="str">
        <f ca="1">IF(AND(SUM($D$4:D264)-SUM($E$4:E263)&gt;=$K$2,WEEKDAY(Table4[[#This Row],[Date]],2)=5),SUM($D$4:D264)-SUM($F$4:F263),"")</f>
        <v/>
      </c>
      <c r="F264" s="11" t="str">
        <f t="shared" ca="1" si="28"/>
        <v/>
      </c>
      <c r="G264" s="14"/>
      <c r="H264" s="11">
        <f t="shared" ca="1" si="25"/>
        <v>15358.930000000018</v>
      </c>
      <c r="I264" s="40"/>
      <c r="J264" s="13">
        <f t="shared" ca="1" si="29"/>
        <v>708.27250000000004</v>
      </c>
      <c r="K264" s="13">
        <f ca="1">Table4[[#This Row],[Weekly Cashout (-Fees)]]*4</f>
        <v>2833.09</v>
      </c>
    </row>
    <row r="265" spans="1:11" ht="15.75" customHeight="1" x14ac:dyDescent="0.25">
      <c r="A265" s="9">
        <f t="shared" ca="1" si="27"/>
        <v>45330</v>
      </c>
      <c r="B265" s="10">
        <f t="shared" si="26"/>
        <v>262</v>
      </c>
      <c r="C265" s="11">
        <f t="shared" ca="1" si="30"/>
        <v>14911</v>
      </c>
      <c r="D265" s="11">
        <f ca="1">IF(WEEKDAY(Table4[[#This Row],[Date]],2)&lt;=5,C265*$I$4,"")</f>
        <v>149.11000000000001</v>
      </c>
      <c r="E265" s="11" t="str">
        <f ca="1">IF(AND(SUM($D$4:D265)-SUM($E$4:E264)&gt;=$K$2,WEEKDAY(Table4[[#This Row],[Date]],2)=5),SUM($D$4:D265)-SUM($F$4:F264),"")</f>
        <v/>
      </c>
      <c r="F265" s="11" t="str">
        <f t="shared" ca="1" si="28"/>
        <v/>
      </c>
      <c r="G265" s="14"/>
      <c r="H265" s="11">
        <f t="shared" ref="H265:H328" ca="1" si="31">IF(ISNUMBER(D265),H264+G265+D265,H264+G265)</f>
        <v>15508.040000000019</v>
      </c>
      <c r="I265" s="40"/>
      <c r="J265" s="13">
        <f t="shared" ca="1" si="29"/>
        <v>708.27250000000004</v>
      </c>
      <c r="K265" s="13">
        <f ca="1">Table4[[#This Row],[Weekly Cashout (-Fees)]]*4</f>
        <v>2833.09</v>
      </c>
    </row>
    <row r="266" spans="1:11" ht="15.75" customHeight="1" x14ac:dyDescent="0.25">
      <c r="A266" s="9">
        <f t="shared" ca="1" si="27"/>
        <v>45331</v>
      </c>
      <c r="B266" s="10">
        <f t="shared" si="26"/>
        <v>263</v>
      </c>
      <c r="C266" s="11">
        <f t="shared" ca="1" si="30"/>
        <v>14911</v>
      </c>
      <c r="D266" s="11">
        <f ca="1">IF(WEEKDAY(Table4[[#This Row],[Date]],2)&lt;=5,C266*$I$4,"")</f>
        <v>149.11000000000001</v>
      </c>
      <c r="E266" s="11">
        <f ca="1">IF(AND(SUM($D$4:D266)-SUM($E$4:E265)&gt;=$K$2,WEEKDAY(Table4[[#This Row],[Date]],2)=5),SUM($D$4:D266)-SUM($F$4:F265),"")</f>
        <v>746.15000000000327</v>
      </c>
      <c r="F266" s="11">
        <f t="shared" ca="1" si="28"/>
        <v>746</v>
      </c>
      <c r="G266" s="14"/>
      <c r="H266" s="11">
        <f t="shared" ca="1" si="31"/>
        <v>15657.15000000002</v>
      </c>
      <c r="I266" s="40"/>
      <c r="J266" s="13">
        <f t="shared" ca="1" si="29"/>
        <v>708.27250000000004</v>
      </c>
      <c r="K266" s="13">
        <f ca="1">Table4[[#This Row],[Weekly Cashout (-Fees)]]*4</f>
        <v>2833.09</v>
      </c>
    </row>
    <row r="267" spans="1:11" ht="15.75" customHeight="1" x14ac:dyDescent="0.25">
      <c r="A267" s="9">
        <f t="shared" ca="1" si="27"/>
        <v>45332</v>
      </c>
      <c r="B267" s="10">
        <f t="shared" si="26"/>
        <v>264</v>
      </c>
      <c r="C267" s="11">
        <f t="shared" ca="1" si="30"/>
        <v>15657</v>
      </c>
      <c r="D267" s="11" t="str">
        <f ca="1">IF(WEEKDAY(Table4[[#This Row],[Date]],2)&lt;=5,C267*$I$4,"")</f>
        <v/>
      </c>
      <c r="E267" s="11" t="str">
        <f ca="1">IF(AND(SUM($D$4:D267)-SUM($E$4:E266)&gt;=$K$2,WEEKDAY(Table4[[#This Row],[Date]],2)=5),SUM($D$4:D267)-SUM($F$4:F266),"")</f>
        <v/>
      </c>
      <c r="F267" s="11" t="str">
        <f t="shared" ca="1" si="28"/>
        <v/>
      </c>
      <c r="G267" s="14"/>
      <c r="H267" s="11">
        <f t="shared" ca="1" si="31"/>
        <v>15657.15000000002</v>
      </c>
      <c r="I267" s="40"/>
      <c r="J267" s="13">
        <f t="shared" ca="1" si="29"/>
        <v>708.27250000000004</v>
      </c>
      <c r="K267" s="13">
        <f ca="1">Table4[[#This Row],[Weekly Cashout (-Fees)]]*4</f>
        <v>2833.09</v>
      </c>
    </row>
    <row r="268" spans="1:11" ht="15.75" customHeight="1" x14ac:dyDescent="0.25">
      <c r="A268" s="9">
        <f t="shared" ca="1" si="27"/>
        <v>45333</v>
      </c>
      <c r="B268" s="10">
        <f t="shared" si="26"/>
        <v>265</v>
      </c>
      <c r="C268" s="11">
        <f t="shared" ca="1" si="30"/>
        <v>15657</v>
      </c>
      <c r="D268" s="11" t="str">
        <f ca="1">IF(WEEKDAY(Table4[[#This Row],[Date]],2)&lt;=5,C268*$I$4,"")</f>
        <v/>
      </c>
      <c r="E268" s="11" t="str">
        <f ca="1">IF(AND(SUM($D$4:D268)-SUM($E$4:E267)&gt;=$K$2,WEEKDAY(Table4[[#This Row],[Date]],2)=5),SUM($D$4:D268)-SUM($F$4:F267),"")</f>
        <v/>
      </c>
      <c r="F268" s="11" t="str">
        <f t="shared" ca="1" si="28"/>
        <v/>
      </c>
      <c r="G268" s="14"/>
      <c r="H268" s="11">
        <f t="shared" ca="1" si="31"/>
        <v>15657.15000000002</v>
      </c>
      <c r="I268" s="40"/>
      <c r="J268" s="13">
        <f t="shared" ca="1" si="29"/>
        <v>708.27250000000004</v>
      </c>
      <c r="K268" s="13">
        <f ca="1">Table4[[#This Row],[Weekly Cashout (-Fees)]]*4</f>
        <v>2833.09</v>
      </c>
    </row>
    <row r="269" spans="1:11" ht="15.75" customHeight="1" x14ac:dyDescent="0.25">
      <c r="A269" s="9">
        <f t="shared" ca="1" si="27"/>
        <v>45334</v>
      </c>
      <c r="B269" s="10">
        <f t="shared" si="26"/>
        <v>266</v>
      </c>
      <c r="C269" s="11">
        <f t="shared" ca="1" si="30"/>
        <v>15657</v>
      </c>
      <c r="D269" s="11">
        <f ca="1">IF(WEEKDAY(Table4[[#This Row],[Date]],2)&lt;=5,C269*$I$4,"")</f>
        <v>156.57</v>
      </c>
      <c r="E269" s="11" t="str">
        <f ca="1">IF(AND(SUM($D$4:D269)-SUM($E$4:E268)&gt;=$K$2,WEEKDAY(Table4[[#This Row],[Date]],2)=5),SUM($D$4:D269)-SUM($F$4:F268),"")</f>
        <v/>
      </c>
      <c r="F269" s="11" t="str">
        <f t="shared" ca="1" si="28"/>
        <v/>
      </c>
      <c r="G269" s="14"/>
      <c r="H269" s="11">
        <f t="shared" ca="1" si="31"/>
        <v>15813.720000000019</v>
      </c>
      <c r="I269" s="40"/>
      <c r="J269" s="13">
        <f t="shared" ca="1" si="29"/>
        <v>743.70749999999987</v>
      </c>
      <c r="K269" s="13">
        <f ca="1">Table4[[#This Row],[Weekly Cashout (-Fees)]]*4</f>
        <v>2974.8299999999995</v>
      </c>
    </row>
    <row r="270" spans="1:11" ht="15.75" customHeight="1" x14ac:dyDescent="0.25">
      <c r="A270" s="9">
        <f t="shared" ca="1" si="27"/>
        <v>45335</v>
      </c>
      <c r="B270" s="10">
        <f t="shared" si="26"/>
        <v>267</v>
      </c>
      <c r="C270" s="11">
        <f t="shared" ca="1" si="30"/>
        <v>15657</v>
      </c>
      <c r="D270" s="11">
        <f ca="1">IF(WEEKDAY(Table4[[#This Row],[Date]],2)&lt;=5,C270*$I$4,"")</f>
        <v>156.57</v>
      </c>
      <c r="E270" s="11" t="str">
        <f ca="1">IF(AND(SUM($D$4:D270)-SUM($E$4:E269)&gt;=$K$2,WEEKDAY(Table4[[#This Row],[Date]],2)=5),SUM($D$4:D270)-SUM($F$4:F269),"")</f>
        <v/>
      </c>
      <c r="F270" s="11" t="str">
        <f t="shared" ca="1" si="28"/>
        <v/>
      </c>
      <c r="G270" s="14"/>
      <c r="H270" s="11">
        <f t="shared" ca="1" si="31"/>
        <v>15970.290000000019</v>
      </c>
      <c r="I270" s="40"/>
      <c r="J270" s="13">
        <f t="shared" ca="1" si="29"/>
        <v>743.70749999999987</v>
      </c>
      <c r="K270" s="13">
        <f ca="1">Table4[[#This Row],[Weekly Cashout (-Fees)]]*4</f>
        <v>2974.8299999999995</v>
      </c>
    </row>
    <row r="271" spans="1:11" ht="15.75" customHeight="1" x14ac:dyDescent="0.25">
      <c r="A271" s="9">
        <f t="shared" ca="1" si="27"/>
        <v>45336</v>
      </c>
      <c r="B271" s="10">
        <f t="shared" si="26"/>
        <v>268</v>
      </c>
      <c r="C271" s="11">
        <f t="shared" ca="1" si="30"/>
        <v>15657</v>
      </c>
      <c r="D271" s="11">
        <f ca="1">IF(WEEKDAY(Table4[[#This Row],[Date]],2)&lt;=5,C271*$I$4,"")</f>
        <v>156.57</v>
      </c>
      <c r="E271" s="11" t="str">
        <f ca="1">IF(AND(SUM($D$4:D271)-SUM($E$4:E270)&gt;=$K$2,WEEKDAY(Table4[[#This Row],[Date]],2)=5),SUM($D$4:D271)-SUM($F$4:F270),"")</f>
        <v/>
      </c>
      <c r="F271" s="11" t="str">
        <f t="shared" ca="1" si="28"/>
        <v/>
      </c>
      <c r="G271" s="14"/>
      <c r="H271" s="11">
        <f t="shared" ca="1" si="31"/>
        <v>16126.860000000019</v>
      </c>
      <c r="I271" s="40"/>
      <c r="J271" s="13">
        <f t="shared" ca="1" si="29"/>
        <v>743.70749999999987</v>
      </c>
      <c r="K271" s="13">
        <f ca="1">Table4[[#This Row],[Weekly Cashout (-Fees)]]*4</f>
        <v>2974.8299999999995</v>
      </c>
    </row>
    <row r="272" spans="1:11" ht="15.75" customHeight="1" x14ac:dyDescent="0.25">
      <c r="A272" s="9">
        <f t="shared" ca="1" si="27"/>
        <v>45337</v>
      </c>
      <c r="B272" s="10">
        <f t="shared" si="26"/>
        <v>269</v>
      </c>
      <c r="C272" s="11">
        <f t="shared" ca="1" si="30"/>
        <v>15657</v>
      </c>
      <c r="D272" s="11">
        <f ca="1">IF(WEEKDAY(Table4[[#This Row],[Date]],2)&lt;=5,C272*$I$4,"")</f>
        <v>156.57</v>
      </c>
      <c r="E272" s="11" t="str">
        <f ca="1">IF(AND(SUM($D$4:D272)-SUM($E$4:E271)&gt;=$K$2,WEEKDAY(Table4[[#This Row],[Date]],2)=5),SUM($D$4:D272)-SUM($F$4:F271),"")</f>
        <v/>
      </c>
      <c r="F272" s="11" t="str">
        <f t="shared" ca="1" si="28"/>
        <v/>
      </c>
      <c r="G272" s="14"/>
      <c r="H272" s="11">
        <f t="shared" ca="1" si="31"/>
        <v>16283.430000000018</v>
      </c>
      <c r="I272" s="40"/>
      <c r="J272" s="13">
        <f t="shared" ca="1" si="29"/>
        <v>743.70749999999987</v>
      </c>
      <c r="K272" s="13">
        <f ca="1">Table4[[#This Row],[Weekly Cashout (-Fees)]]*4</f>
        <v>2974.8299999999995</v>
      </c>
    </row>
    <row r="273" spans="1:11" ht="15.75" customHeight="1" x14ac:dyDescent="0.25">
      <c r="A273" s="9">
        <f t="shared" ca="1" si="27"/>
        <v>45338</v>
      </c>
      <c r="B273" s="10">
        <f t="shared" si="26"/>
        <v>270</v>
      </c>
      <c r="C273" s="11">
        <f t="shared" ca="1" si="30"/>
        <v>15657</v>
      </c>
      <c r="D273" s="11">
        <f ca="1">IF(WEEKDAY(Table4[[#This Row],[Date]],2)&lt;=5,C273*$I$4,"")</f>
        <v>156.57</v>
      </c>
      <c r="E273" s="11">
        <f ca="1">IF(AND(SUM($D$4:D273)-SUM($E$4:E272)&gt;=$K$2,WEEKDAY(Table4[[#This Row],[Date]],2)=5),SUM($D$4:D273)-SUM($F$4:F272),"")</f>
        <v>783.00000000000182</v>
      </c>
      <c r="F273" s="11">
        <f t="shared" ca="1" si="28"/>
        <v>783</v>
      </c>
      <c r="G273" s="14"/>
      <c r="H273" s="11">
        <f t="shared" ca="1" si="31"/>
        <v>16440.000000000018</v>
      </c>
      <c r="I273" s="40"/>
      <c r="J273" s="13">
        <f t="shared" ca="1" si="29"/>
        <v>743.70749999999987</v>
      </c>
      <c r="K273" s="13">
        <f ca="1">Table4[[#This Row],[Weekly Cashout (-Fees)]]*4</f>
        <v>2974.8299999999995</v>
      </c>
    </row>
    <row r="274" spans="1:11" ht="15.75" customHeight="1" x14ac:dyDescent="0.25">
      <c r="A274" s="9">
        <f t="shared" ca="1" si="27"/>
        <v>45339</v>
      </c>
      <c r="B274" s="10">
        <f t="shared" si="26"/>
        <v>271</v>
      </c>
      <c r="C274" s="11">
        <f t="shared" ca="1" si="30"/>
        <v>16440</v>
      </c>
      <c r="D274" s="11" t="str">
        <f ca="1">IF(WEEKDAY(Table4[[#This Row],[Date]],2)&lt;=5,C274*$I$4,"")</f>
        <v/>
      </c>
      <c r="E274" s="11" t="str">
        <f ca="1">IF(AND(SUM($D$4:D274)-SUM($E$4:E273)&gt;=$K$2,WEEKDAY(Table4[[#This Row],[Date]],2)=5),SUM($D$4:D274)-SUM($F$4:F273),"")</f>
        <v/>
      </c>
      <c r="F274" s="11" t="str">
        <f t="shared" ca="1" si="28"/>
        <v/>
      </c>
      <c r="G274" s="14"/>
      <c r="H274" s="11">
        <f t="shared" ca="1" si="31"/>
        <v>16440.000000000018</v>
      </c>
      <c r="I274" s="40"/>
      <c r="J274" s="13">
        <f t="shared" ca="1" si="29"/>
        <v>743.70749999999987</v>
      </c>
      <c r="K274" s="13">
        <f ca="1">Table4[[#This Row],[Weekly Cashout (-Fees)]]*4</f>
        <v>2974.8299999999995</v>
      </c>
    </row>
    <row r="275" spans="1:11" ht="15.75" customHeight="1" x14ac:dyDescent="0.25">
      <c r="A275" s="9">
        <f t="shared" ca="1" si="27"/>
        <v>45340</v>
      </c>
      <c r="B275" s="10">
        <f t="shared" si="26"/>
        <v>272</v>
      </c>
      <c r="C275" s="11">
        <f t="shared" ca="1" si="30"/>
        <v>16440</v>
      </c>
      <c r="D275" s="11" t="str">
        <f ca="1">IF(WEEKDAY(Table4[[#This Row],[Date]],2)&lt;=5,C275*$I$4,"")</f>
        <v/>
      </c>
      <c r="E275" s="11" t="str">
        <f ca="1">IF(AND(SUM($D$4:D275)-SUM($E$4:E274)&gt;=$K$2,WEEKDAY(Table4[[#This Row],[Date]],2)=5),SUM($D$4:D275)-SUM($F$4:F274),"")</f>
        <v/>
      </c>
      <c r="F275" s="11" t="str">
        <f t="shared" ca="1" si="28"/>
        <v/>
      </c>
      <c r="G275" s="14"/>
      <c r="H275" s="11">
        <f t="shared" ca="1" si="31"/>
        <v>16440.000000000018</v>
      </c>
      <c r="I275" s="40"/>
      <c r="J275" s="13">
        <f t="shared" ca="1" si="29"/>
        <v>743.70749999999987</v>
      </c>
      <c r="K275" s="13">
        <f ca="1">Table4[[#This Row],[Weekly Cashout (-Fees)]]*4</f>
        <v>2974.8299999999995</v>
      </c>
    </row>
    <row r="276" spans="1:11" ht="15.75" customHeight="1" x14ac:dyDescent="0.25">
      <c r="A276" s="9">
        <f t="shared" ca="1" si="27"/>
        <v>45341</v>
      </c>
      <c r="B276" s="10">
        <f t="shared" si="26"/>
        <v>273</v>
      </c>
      <c r="C276" s="11">
        <f t="shared" ca="1" si="30"/>
        <v>16440</v>
      </c>
      <c r="D276" s="11">
        <f ca="1">IF(WEEKDAY(Table4[[#This Row],[Date]],2)&lt;=5,C276*$I$4,"")</f>
        <v>164.4</v>
      </c>
      <c r="E276" s="11" t="str">
        <f ca="1">IF(AND(SUM($D$4:D276)-SUM($E$4:E275)&gt;=$K$2,WEEKDAY(Table4[[#This Row],[Date]],2)=5),SUM($D$4:D276)-SUM($F$4:F275),"")</f>
        <v/>
      </c>
      <c r="F276" s="11" t="str">
        <f t="shared" ca="1" si="28"/>
        <v/>
      </c>
      <c r="G276" s="14"/>
      <c r="H276" s="11">
        <f t="shared" ca="1" si="31"/>
        <v>16604.40000000002</v>
      </c>
      <c r="I276" s="40"/>
      <c r="J276" s="13">
        <f t="shared" ca="1" si="29"/>
        <v>780.9</v>
      </c>
      <c r="K276" s="13">
        <f ca="1">Table4[[#This Row],[Weekly Cashout (-Fees)]]*4</f>
        <v>3123.6</v>
      </c>
    </row>
    <row r="277" spans="1:11" ht="15.75" customHeight="1" x14ac:dyDescent="0.25">
      <c r="A277" s="9">
        <f t="shared" ca="1" si="27"/>
        <v>45342</v>
      </c>
      <c r="B277" s="10">
        <f t="shared" si="26"/>
        <v>274</v>
      </c>
      <c r="C277" s="11">
        <f t="shared" ca="1" si="30"/>
        <v>16440</v>
      </c>
      <c r="D277" s="11">
        <f ca="1">IF(WEEKDAY(Table4[[#This Row],[Date]],2)&lt;=5,C277*$I$4,"")</f>
        <v>164.4</v>
      </c>
      <c r="E277" s="11" t="str">
        <f ca="1">IF(AND(SUM($D$4:D277)-SUM($E$4:E276)&gt;=$K$2,WEEKDAY(Table4[[#This Row],[Date]],2)=5),SUM($D$4:D277)-SUM($F$4:F276),"")</f>
        <v/>
      </c>
      <c r="F277" s="11" t="str">
        <f t="shared" ca="1" si="28"/>
        <v/>
      </c>
      <c r="G277" s="14"/>
      <c r="H277" s="11">
        <f t="shared" ca="1" si="31"/>
        <v>16768.800000000021</v>
      </c>
      <c r="I277" s="40"/>
      <c r="J277" s="13">
        <f t="shared" ca="1" si="29"/>
        <v>780.9</v>
      </c>
      <c r="K277" s="13">
        <f ca="1">Table4[[#This Row],[Weekly Cashout (-Fees)]]*4</f>
        <v>3123.6</v>
      </c>
    </row>
    <row r="278" spans="1:11" ht="15.75" customHeight="1" x14ac:dyDescent="0.25">
      <c r="A278" s="9">
        <f t="shared" ca="1" si="27"/>
        <v>45343</v>
      </c>
      <c r="B278" s="10">
        <f t="shared" si="26"/>
        <v>275</v>
      </c>
      <c r="C278" s="11">
        <f t="shared" ca="1" si="30"/>
        <v>16440</v>
      </c>
      <c r="D278" s="11">
        <f ca="1">IF(WEEKDAY(Table4[[#This Row],[Date]],2)&lt;=5,C278*$I$4,"")</f>
        <v>164.4</v>
      </c>
      <c r="E278" s="11" t="str">
        <f ca="1">IF(AND(SUM($D$4:D278)-SUM($E$4:E277)&gt;=$K$2,WEEKDAY(Table4[[#This Row],[Date]],2)=5),SUM($D$4:D278)-SUM($F$4:F277),"")</f>
        <v/>
      </c>
      <c r="F278" s="11" t="str">
        <f t="shared" ca="1" si="28"/>
        <v/>
      </c>
      <c r="G278" s="14"/>
      <c r="H278" s="11">
        <f t="shared" ca="1" si="31"/>
        <v>16933.200000000023</v>
      </c>
      <c r="I278" s="40"/>
      <c r="J278" s="13">
        <f t="shared" ca="1" si="29"/>
        <v>780.9</v>
      </c>
      <c r="K278" s="13">
        <f ca="1">Table4[[#This Row],[Weekly Cashout (-Fees)]]*4</f>
        <v>3123.6</v>
      </c>
    </row>
    <row r="279" spans="1:11" ht="15.75" customHeight="1" x14ac:dyDescent="0.25">
      <c r="A279" s="9">
        <f t="shared" ca="1" si="27"/>
        <v>45344</v>
      </c>
      <c r="B279" s="10">
        <f t="shared" si="26"/>
        <v>276</v>
      </c>
      <c r="C279" s="11">
        <f t="shared" ca="1" si="30"/>
        <v>16440</v>
      </c>
      <c r="D279" s="11">
        <f ca="1">IF(WEEKDAY(Table4[[#This Row],[Date]],2)&lt;=5,C279*$I$4,"")</f>
        <v>164.4</v>
      </c>
      <c r="E279" s="11" t="str">
        <f ca="1">IF(AND(SUM($D$4:D279)-SUM($E$4:E278)&gt;=$K$2,WEEKDAY(Table4[[#This Row],[Date]],2)=5),SUM($D$4:D279)-SUM($F$4:F278),"")</f>
        <v/>
      </c>
      <c r="F279" s="11" t="str">
        <f t="shared" ca="1" si="28"/>
        <v/>
      </c>
      <c r="G279" s="14"/>
      <c r="H279" s="11">
        <f t="shared" ca="1" si="31"/>
        <v>17097.600000000024</v>
      </c>
      <c r="I279" s="40"/>
      <c r="J279" s="13">
        <f t="shared" ca="1" si="29"/>
        <v>780.9</v>
      </c>
      <c r="K279" s="13">
        <f ca="1">Table4[[#This Row],[Weekly Cashout (-Fees)]]*4</f>
        <v>3123.6</v>
      </c>
    </row>
    <row r="280" spans="1:11" ht="15.75" customHeight="1" x14ac:dyDescent="0.25">
      <c r="A280" s="9">
        <f t="shared" ca="1" si="27"/>
        <v>45345</v>
      </c>
      <c r="B280" s="10">
        <f t="shared" si="26"/>
        <v>277</v>
      </c>
      <c r="C280" s="11">
        <f t="shared" ca="1" si="30"/>
        <v>16440</v>
      </c>
      <c r="D280" s="11">
        <f ca="1">IF(WEEKDAY(Table4[[#This Row],[Date]],2)&lt;=5,C280*$I$4,"")</f>
        <v>164.4</v>
      </c>
      <c r="E280" s="11">
        <f ca="1">IF(AND(SUM($D$4:D280)-SUM($E$4:E279)&gt;=$K$2,WEEKDAY(Table4[[#This Row],[Date]],2)=5),SUM($D$4:D280)-SUM($F$4:F279),"")</f>
        <v>822</v>
      </c>
      <c r="F280" s="11">
        <f t="shared" ca="1" si="28"/>
        <v>822</v>
      </c>
      <c r="G280" s="14"/>
      <c r="H280" s="11">
        <f t="shared" ca="1" si="31"/>
        <v>17262.000000000025</v>
      </c>
      <c r="I280" s="40"/>
      <c r="J280" s="13">
        <f t="shared" ca="1" si="29"/>
        <v>780.9</v>
      </c>
      <c r="K280" s="13">
        <f ca="1">Table4[[#This Row],[Weekly Cashout (-Fees)]]*4</f>
        <v>3123.6</v>
      </c>
    </row>
    <row r="281" spans="1:11" ht="15.75" customHeight="1" x14ac:dyDescent="0.25">
      <c r="A281" s="9">
        <f t="shared" ca="1" si="27"/>
        <v>45346</v>
      </c>
      <c r="B281" s="10">
        <f t="shared" si="26"/>
        <v>278</v>
      </c>
      <c r="C281" s="11">
        <f t="shared" ca="1" si="30"/>
        <v>17262</v>
      </c>
      <c r="D281" s="11" t="str">
        <f ca="1">IF(WEEKDAY(Table4[[#This Row],[Date]],2)&lt;=5,C281*$I$4,"")</f>
        <v/>
      </c>
      <c r="E281" s="11" t="str">
        <f ca="1">IF(AND(SUM($D$4:D281)-SUM($E$4:E280)&gt;=$K$2,WEEKDAY(Table4[[#This Row],[Date]],2)=5),SUM($D$4:D281)-SUM($F$4:F280),"")</f>
        <v/>
      </c>
      <c r="F281" s="11" t="str">
        <f t="shared" ca="1" si="28"/>
        <v/>
      </c>
      <c r="G281" s="14"/>
      <c r="H281" s="11">
        <f t="shared" ca="1" si="31"/>
        <v>17262.000000000025</v>
      </c>
      <c r="I281" s="40"/>
      <c r="J281" s="13">
        <f t="shared" ca="1" si="29"/>
        <v>780.9</v>
      </c>
      <c r="K281" s="13">
        <f ca="1">Table4[[#This Row],[Weekly Cashout (-Fees)]]*4</f>
        <v>3123.6</v>
      </c>
    </row>
    <row r="282" spans="1:11" ht="15.75" customHeight="1" x14ac:dyDescent="0.25">
      <c r="A282" s="9">
        <f t="shared" ca="1" si="27"/>
        <v>45347</v>
      </c>
      <c r="B282" s="10">
        <f t="shared" si="26"/>
        <v>279</v>
      </c>
      <c r="C282" s="11">
        <f t="shared" ca="1" si="30"/>
        <v>17262</v>
      </c>
      <c r="D282" s="11" t="str">
        <f ca="1">IF(WEEKDAY(Table4[[#This Row],[Date]],2)&lt;=5,C282*$I$4,"")</f>
        <v/>
      </c>
      <c r="E282" s="11" t="str">
        <f ca="1">IF(AND(SUM($D$4:D282)-SUM($E$4:E281)&gt;=$K$2,WEEKDAY(Table4[[#This Row],[Date]],2)=5),SUM($D$4:D282)-SUM($F$4:F281),"")</f>
        <v/>
      </c>
      <c r="F282" s="11" t="str">
        <f t="shared" ca="1" si="28"/>
        <v/>
      </c>
      <c r="G282" s="14"/>
      <c r="H282" s="11">
        <f t="shared" ca="1" si="31"/>
        <v>17262.000000000025</v>
      </c>
      <c r="I282" s="40"/>
      <c r="J282" s="13">
        <f t="shared" ca="1" si="29"/>
        <v>780.9</v>
      </c>
      <c r="K282" s="13">
        <f ca="1">Table4[[#This Row],[Weekly Cashout (-Fees)]]*4</f>
        <v>3123.6</v>
      </c>
    </row>
    <row r="283" spans="1:11" ht="15.75" customHeight="1" x14ac:dyDescent="0.25">
      <c r="A283" s="9">
        <f t="shared" ca="1" si="27"/>
        <v>45348</v>
      </c>
      <c r="B283" s="10">
        <f t="shared" si="26"/>
        <v>280</v>
      </c>
      <c r="C283" s="11">
        <f t="shared" ca="1" si="30"/>
        <v>17262</v>
      </c>
      <c r="D283" s="11">
        <f ca="1">IF(WEEKDAY(Table4[[#This Row],[Date]],2)&lt;=5,C283*$I$4,"")</f>
        <v>172.62</v>
      </c>
      <c r="E283" s="11" t="str">
        <f ca="1">IF(AND(SUM($D$4:D283)-SUM($E$4:E282)&gt;=$K$2,WEEKDAY(Table4[[#This Row],[Date]],2)=5),SUM($D$4:D283)-SUM($F$4:F282),"")</f>
        <v/>
      </c>
      <c r="F283" s="11" t="str">
        <f t="shared" ca="1" si="28"/>
        <v/>
      </c>
      <c r="G283" s="14"/>
      <c r="H283" s="11">
        <f t="shared" ca="1" si="31"/>
        <v>17434.620000000024</v>
      </c>
      <c r="I283" s="40"/>
      <c r="J283" s="13">
        <f t="shared" ca="1" si="29"/>
        <v>819.94500000000005</v>
      </c>
      <c r="K283" s="13">
        <f ca="1">Table4[[#This Row],[Weekly Cashout (-Fees)]]*4</f>
        <v>3279.78</v>
      </c>
    </row>
    <row r="284" spans="1:11" ht="15.75" customHeight="1" x14ac:dyDescent="0.25">
      <c r="A284" s="9">
        <f t="shared" ca="1" si="27"/>
        <v>45349</v>
      </c>
      <c r="B284" s="10">
        <f t="shared" si="26"/>
        <v>281</v>
      </c>
      <c r="C284" s="11">
        <f t="shared" ca="1" si="30"/>
        <v>17262</v>
      </c>
      <c r="D284" s="11">
        <f ca="1">IF(WEEKDAY(Table4[[#This Row],[Date]],2)&lt;=5,C284*$I$4,"")</f>
        <v>172.62</v>
      </c>
      <c r="E284" s="11" t="str">
        <f ca="1">IF(AND(SUM($D$4:D284)-SUM($E$4:E283)&gt;=$K$2,WEEKDAY(Table4[[#This Row],[Date]],2)=5),SUM($D$4:D284)-SUM($F$4:F283),"")</f>
        <v/>
      </c>
      <c r="F284" s="11" t="str">
        <f t="shared" ca="1" si="28"/>
        <v/>
      </c>
      <c r="G284" s="14"/>
      <c r="H284" s="11">
        <f t="shared" ca="1" si="31"/>
        <v>17607.240000000023</v>
      </c>
      <c r="I284" s="40"/>
      <c r="J284" s="13">
        <f t="shared" ca="1" si="29"/>
        <v>819.94500000000005</v>
      </c>
      <c r="K284" s="13">
        <f ca="1">Table4[[#This Row],[Weekly Cashout (-Fees)]]*4</f>
        <v>3279.78</v>
      </c>
    </row>
    <row r="285" spans="1:11" ht="15.75" customHeight="1" x14ac:dyDescent="0.25">
      <c r="A285" s="9">
        <f t="shared" ca="1" si="27"/>
        <v>45350</v>
      </c>
      <c r="B285" s="10">
        <f t="shared" si="26"/>
        <v>282</v>
      </c>
      <c r="C285" s="11">
        <f t="shared" ca="1" si="30"/>
        <v>17262</v>
      </c>
      <c r="D285" s="11">
        <f ca="1">IF(WEEKDAY(Table4[[#This Row],[Date]],2)&lt;=5,C285*$I$4,"")</f>
        <v>172.62</v>
      </c>
      <c r="E285" s="11" t="str">
        <f ca="1">IF(AND(SUM($D$4:D285)-SUM($E$4:E284)&gt;=$K$2,WEEKDAY(Table4[[#This Row],[Date]],2)=5),SUM($D$4:D285)-SUM($F$4:F284),"")</f>
        <v/>
      </c>
      <c r="F285" s="11" t="str">
        <f t="shared" ca="1" si="28"/>
        <v/>
      </c>
      <c r="G285" s="14"/>
      <c r="H285" s="11">
        <f t="shared" ca="1" si="31"/>
        <v>17779.860000000022</v>
      </c>
      <c r="I285" s="40"/>
      <c r="J285" s="13">
        <f t="shared" ca="1" si="29"/>
        <v>819.94500000000005</v>
      </c>
      <c r="K285" s="13">
        <f ca="1">Table4[[#This Row],[Weekly Cashout (-Fees)]]*4</f>
        <v>3279.78</v>
      </c>
    </row>
    <row r="286" spans="1:11" ht="15.75" customHeight="1" x14ac:dyDescent="0.25">
      <c r="A286" s="9">
        <f t="shared" ca="1" si="27"/>
        <v>45351</v>
      </c>
      <c r="B286" s="10">
        <f t="shared" si="26"/>
        <v>283</v>
      </c>
      <c r="C286" s="11">
        <f t="shared" ca="1" si="30"/>
        <v>17262</v>
      </c>
      <c r="D286" s="11">
        <f ca="1">IF(WEEKDAY(Table4[[#This Row],[Date]],2)&lt;=5,C286*$I$4,"")</f>
        <v>172.62</v>
      </c>
      <c r="E286" s="11" t="str">
        <f ca="1">IF(AND(SUM($D$4:D286)-SUM($E$4:E285)&gt;=$K$2,WEEKDAY(Table4[[#This Row],[Date]],2)=5),SUM($D$4:D286)-SUM($F$4:F285),"")</f>
        <v/>
      </c>
      <c r="F286" s="11" t="str">
        <f t="shared" ca="1" si="28"/>
        <v/>
      </c>
      <c r="G286" s="14"/>
      <c r="H286" s="11">
        <f t="shared" ca="1" si="31"/>
        <v>17952.480000000021</v>
      </c>
      <c r="I286" s="40"/>
      <c r="J286" s="13">
        <f t="shared" ca="1" si="29"/>
        <v>819.94500000000005</v>
      </c>
      <c r="K286" s="13">
        <f ca="1">Table4[[#This Row],[Weekly Cashout (-Fees)]]*4</f>
        <v>3279.78</v>
      </c>
    </row>
    <row r="287" spans="1:11" ht="15.75" customHeight="1" x14ac:dyDescent="0.25">
      <c r="A287" s="9">
        <f t="shared" ca="1" si="27"/>
        <v>45352</v>
      </c>
      <c r="B287" s="10">
        <f t="shared" si="26"/>
        <v>284</v>
      </c>
      <c r="C287" s="11">
        <f t="shared" ca="1" si="30"/>
        <v>17262</v>
      </c>
      <c r="D287" s="11">
        <f ca="1">IF(WEEKDAY(Table4[[#This Row],[Date]],2)&lt;=5,C287*$I$4,"")</f>
        <v>172.62</v>
      </c>
      <c r="E287" s="11">
        <f ca="1">IF(AND(SUM($D$4:D287)-SUM($E$4:E286)&gt;=$K$2,WEEKDAY(Table4[[#This Row],[Date]],2)=5),SUM($D$4:D287)-SUM($F$4:F286),"")</f>
        <v>863.100000000004</v>
      </c>
      <c r="F287" s="11">
        <f t="shared" ca="1" si="28"/>
        <v>863</v>
      </c>
      <c r="G287" s="14"/>
      <c r="H287" s="11">
        <f t="shared" ca="1" si="31"/>
        <v>18125.10000000002</v>
      </c>
      <c r="I287" s="40"/>
      <c r="J287" s="13">
        <f t="shared" ca="1" si="29"/>
        <v>819.94500000000005</v>
      </c>
      <c r="K287" s="13">
        <f ca="1">Table4[[#This Row],[Weekly Cashout (-Fees)]]*4</f>
        <v>3279.78</v>
      </c>
    </row>
    <row r="288" spans="1:11" ht="15.75" customHeight="1" x14ac:dyDescent="0.25">
      <c r="A288" s="9">
        <f t="shared" ca="1" si="27"/>
        <v>45353</v>
      </c>
      <c r="B288" s="10">
        <f t="shared" si="26"/>
        <v>285</v>
      </c>
      <c r="C288" s="11">
        <f t="shared" ca="1" si="30"/>
        <v>18125</v>
      </c>
      <c r="D288" s="11" t="str">
        <f ca="1">IF(WEEKDAY(Table4[[#This Row],[Date]],2)&lt;=5,C288*$I$4,"")</f>
        <v/>
      </c>
      <c r="E288" s="11" t="str">
        <f ca="1">IF(AND(SUM($D$4:D288)-SUM($E$4:E287)&gt;=$K$2,WEEKDAY(Table4[[#This Row],[Date]],2)=5),SUM($D$4:D288)-SUM($F$4:F287),"")</f>
        <v/>
      </c>
      <c r="F288" s="11" t="str">
        <f t="shared" ca="1" si="28"/>
        <v/>
      </c>
      <c r="G288" s="14"/>
      <c r="H288" s="11">
        <f t="shared" ca="1" si="31"/>
        <v>18125.10000000002</v>
      </c>
      <c r="I288" s="40"/>
      <c r="J288" s="13">
        <f t="shared" ca="1" si="29"/>
        <v>819.94500000000005</v>
      </c>
      <c r="K288" s="13">
        <f ca="1">Table4[[#This Row],[Weekly Cashout (-Fees)]]*4</f>
        <v>3279.78</v>
      </c>
    </row>
    <row r="289" spans="1:11" ht="15.75" customHeight="1" x14ac:dyDescent="0.25">
      <c r="A289" s="9">
        <f t="shared" ca="1" si="27"/>
        <v>45354</v>
      </c>
      <c r="B289" s="10">
        <f t="shared" si="26"/>
        <v>286</v>
      </c>
      <c r="C289" s="11">
        <f t="shared" ca="1" si="30"/>
        <v>18125</v>
      </c>
      <c r="D289" s="11" t="str">
        <f ca="1">IF(WEEKDAY(Table4[[#This Row],[Date]],2)&lt;=5,C289*$I$4,"")</f>
        <v/>
      </c>
      <c r="E289" s="11" t="str">
        <f ca="1">IF(AND(SUM($D$4:D289)-SUM($E$4:E288)&gt;=$K$2,WEEKDAY(Table4[[#This Row],[Date]],2)=5),SUM($D$4:D289)-SUM($F$4:F288),"")</f>
        <v/>
      </c>
      <c r="F289" s="11" t="str">
        <f t="shared" ca="1" si="28"/>
        <v/>
      </c>
      <c r="G289" s="14"/>
      <c r="H289" s="11">
        <f t="shared" ca="1" si="31"/>
        <v>18125.10000000002</v>
      </c>
      <c r="I289" s="40"/>
      <c r="J289" s="13">
        <f t="shared" ca="1" si="29"/>
        <v>819.94500000000005</v>
      </c>
      <c r="K289" s="13">
        <f ca="1">Table4[[#This Row],[Weekly Cashout (-Fees)]]*4</f>
        <v>3279.78</v>
      </c>
    </row>
    <row r="290" spans="1:11" ht="15.75" customHeight="1" x14ac:dyDescent="0.25">
      <c r="A290" s="9">
        <f t="shared" ca="1" si="27"/>
        <v>45355</v>
      </c>
      <c r="B290" s="10">
        <f t="shared" si="26"/>
        <v>287</v>
      </c>
      <c r="C290" s="11">
        <f t="shared" ca="1" si="30"/>
        <v>18125</v>
      </c>
      <c r="D290" s="11">
        <f ca="1">IF(WEEKDAY(Table4[[#This Row],[Date]],2)&lt;=5,C290*$I$4,"")</f>
        <v>181.25</v>
      </c>
      <c r="E290" s="11" t="str">
        <f ca="1">IF(AND(SUM($D$4:D290)-SUM($E$4:E289)&gt;=$K$2,WEEKDAY(Table4[[#This Row],[Date]],2)=5),SUM($D$4:D290)-SUM($F$4:F289),"")</f>
        <v/>
      </c>
      <c r="F290" s="11" t="str">
        <f t="shared" ca="1" si="28"/>
        <v/>
      </c>
      <c r="G290" s="14"/>
      <c r="H290" s="11">
        <f t="shared" ca="1" si="31"/>
        <v>18306.35000000002</v>
      </c>
      <c r="I290" s="40"/>
      <c r="J290" s="13">
        <f t="shared" ca="1" si="29"/>
        <v>860.9375</v>
      </c>
      <c r="K290" s="13">
        <f ca="1">Table4[[#This Row],[Weekly Cashout (-Fees)]]*4</f>
        <v>3443.75</v>
      </c>
    </row>
    <row r="291" spans="1:11" ht="15.75" customHeight="1" x14ac:dyDescent="0.25">
      <c r="A291" s="9">
        <f t="shared" ca="1" si="27"/>
        <v>45356</v>
      </c>
      <c r="B291" s="10">
        <f t="shared" si="26"/>
        <v>288</v>
      </c>
      <c r="C291" s="11">
        <f t="shared" ca="1" si="30"/>
        <v>18125</v>
      </c>
      <c r="D291" s="11">
        <f ca="1">IF(WEEKDAY(Table4[[#This Row],[Date]],2)&lt;=5,C291*$I$4,"")</f>
        <v>181.25</v>
      </c>
      <c r="E291" s="11" t="str">
        <f ca="1">IF(AND(SUM($D$4:D291)-SUM($E$4:E290)&gt;=$K$2,WEEKDAY(Table4[[#This Row],[Date]],2)=5),SUM($D$4:D291)-SUM($F$4:F290),"")</f>
        <v/>
      </c>
      <c r="F291" s="11" t="str">
        <f t="shared" ca="1" si="28"/>
        <v/>
      </c>
      <c r="G291" s="14"/>
      <c r="H291" s="11">
        <f t="shared" ca="1" si="31"/>
        <v>18487.60000000002</v>
      </c>
      <c r="I291" s="40"/>
      <c r="J291" s="13">
        <f t="shared" ca="1" si="29"/>
        <v>860.9375</v>
      </c>
      <c r="K291" s="13">
        <f ca="1">Table4[[#This Row],[Weekly Cashout (-Fees)]]*4</f>
        <v>3443.75</v>
      </c>
    </row>
    <row r="292" spans="1:11" ht="15.75" customHeight="1" x14ac:dyDescent="0.25">
      <c r="A292" s="9">
        <f t="shared" ca="1" si="27"/>
        <v>45357</v>
      </c>
      <c r="B292" s="10">
        <f t="shared" si="26"/>
        <v>289</v>
      </c>
      <c r="C292" s="11">
        <f t="shared" ca="1" si="30"/>
        <v>18125</v>
      </c>
      <c r="D292" s="11">
        <f ca="1">IF(WEEKDAY(Table4[[#This Row],[Date]],2)&lt;=5,C292*$I$4,"")</f>
        <v>181.25</v>
      </c>
      <c r="E292" s="11" t="str">
        <f ca="1">IF(AND(SUM($D$4:D292)-SUM($E$4:E291)&gt;=$K$2,WEEKDAY(Table4[[#This Row],[Date]],2)=5),SUM($D$4:D292)-SUM($F$4:F291),"")</f>
        <v/>
      </c>
      <c r="F292" s="11" t="str">
        <f t="shared" ca="1" si="28"/>
        <v/>
      </c>
      <c r="G292" s="14"/>
      <c r="H292" s="11">
        <f t="shared" ca="1" si="31"/>
        <v>18668.85000000002</v>
      </c>
      <c r="I292" s="40"/>
      <c r="J292" s="13">
        <f t="shared" ca="1" si="29"/>
        <v>860.9375</v>
      </c>
      <c r="K292" s="13">
        <f ca="1">Table4[[#This Row],[Weekly Cashout (-Fees)]]*4</f>
        <v>3443.75</v>
      </c>
    </row>
    <row r="293" spans="1:11" ht="15.75" customHeight="1" x14ac:dyDescent="0.25">
      <c r="A293" s="9">
        <f t="shared" ca="1" si="27"/>
        <v>45358</v>
      </c>
      <c r="B293" s="10">
        <f t="shared" si="26"/>
        <v>290</v>
      </c>
      <c r="C293" s="11">
        <f t="shared" ca="1" si="30"/>
        <v>18125</v>
      </c>
      <c r="D293" s="11">
        <f ca="1">IF(WEEKDAY(Table4[[#This Row],[Date]],2)&lt;=5,C293*$I$4,"")</f>
        <v>181.25</v>
      </c>
      <c r="E293" s="11" t="str">
        <f ca="1">IF(AND(SUM($D$4:D293)-SUM($E$4:E292)&gt;=$K$2,WEEKDAY(Table4[[#This Row],[Date]],2)=5),SUM($D$4:D293)-SUM($F$4:F292),"")</f>
        <v/>
      </c>
      <c r="F293" s="11" t="str">
        <f t="shared" ca="1" si="28"/>
        <v/>
      </c>
      <c r="G293" s="14"/>
      <c r="H293" s="11">
        <f t="shared" ca="1" si="31"/>
        <v>18850.10000000002</v>
      </c>
      <c r="I293" s="40"/>
      <c r="J293" s="13">
        <f t="shared" ca="1" si="29"/>
        <v>860.9375</v>
      </c>
      <c r="K293" s="13">
        <f ca="1">Table4[[#This Row],[Weekly Cashout (-Fees)]]*4</f>
        <v>3443.75</v>
      </c>
    </row>
    <row r="294" spans="1:11" ht="15.75" customHeight="1" x14ac:dyDescent="0.25">
      <c r="A294" s="9">
        <f t="shared" ca="1" si="27"/>
        <v>45359</v>
      </c>
      <c r="B294" s="10">
        <f t="shared" si="26"/>
        <v>291</v>
      </c>
      <c r="C294" s="11">
        <f t="shared" ca="1" si="30"/>
        <v>18125</v>
      </c>
      <c r="D294" s="11">
        <f ca="1">IF(WEEKDAY(Table4[[#This Row],[Date]],2)&lt;=5,C294*$I$4,"")</f>
        <v>181.25</v>
      </c>
      <c r="E294" s="11">
        <f ca="1">IF(AND(SUM($D$4:D294)-SUM($E$4:E293)&gt;=$K$2,WEEKDAY(Table4[[#This Row],[Date]],2)=5),SUM($D$4:D294)-SUM($F$4:F293),"")</f>
        <v>906.35000000000582</v>
      </c>
      <c r="F294" s="11">
        <f t="shared" ca="1" si="28"/>
        <v>906</v>
      </c>
      <c r="G294" s="14"/>
      <c r="H294" s="11">
        <f t="shared" ca="1" si="31"/>
        <v>19031.35000000002</v>
      </c>
      <c r="I294" s="40"/>
      <c r="J294" s="13">
        <f t="shared" ca="1" si="29"/>
        <v>860.9375</v>
      </c>
      <c r="K294" s="13">
        <f ca="1">Table4[[#This Row],[Weekly Cashout (-Fees)]]*4</f>
        <v>3443.75</v>
      </c>
    </row>
    <row r="295" spans="1:11" ht="15.75" customHeight="1" x14ac:dyDescent="0.25">
      <c r="A295" s="9">
        <f t="shared" ca="1" si="27"/>
        <v>45360</v>
      </c>
      <c r="B295" s="10">
        <f t="shared" si="26"/>
        <v>292</v>
      </c>
      <c r="C295" s="11">
        <f t="shared" ca="1" si="30"/>
        <v>19031</v>
      </c>
      <c r="D295" s="11" t="str">
        <f ca="1">IF(WEEKDAY(Table4[[#This Row],[Date]],2)&lt;=5,C295*$I$4,"")</f>
        <v/>
      </c>
      <c r="E295" s="11" t="str">
        <f ca="1">IF(AND(SUM($D$4:D295)-SUM($E$4:E294)&gt;=$K$2,WEEKDAY(Table4[[#This Row],[Date]],2)=5),SUM($D$4:D295)-SUM($F$4:F294),"")</f>
        <v/>
      </c>
      <c r="F295" s="11" t="str">
        <f t="shared" ca="1" si="28"/>
        <v/>
      </c>
      <c r="G295" s="14"/>
      <c r="H295" s="11">
        <f t="shared" ca="1" si="31"/>
        <v>19031.35000000002</v>
      </c>
      <c r="I295" s="40"/>
      <c r="J295" s="13">
        <f t="shared" ca="1" si="29"/>
        <v>860.9375</v>
      </c>
      <c r="K295" s="13">
        <f ca="1">Table4[[#This Row],[Weekly Cashout (-Fees)]]*4</f>
        <v>3443.75</v>
      </c>
    </row>
    <row r="296" spans="1:11" ht="15.75" customHeight="1" x14ac:dyDescent="0.25">
      <c r="A296" s="9">
        <f t="shared" ca="1" si="27"/>
        <v>45361</v>
      </c>
      <c r="B296" s="10">
        <f t="shared" si="26"/>
        <v>293</v>
      </c>
      <c r="C296" s="11">
        <f t="shared" ca="1" si="30"/>
        <v>19031</v>
      </c>
      <c r="D296" s="11" t="str">
        <f ca="1">IF(WEEKDAY(Table4[[#This Row],[Date]],2)&lt;=5,C296*$I$4,"")</f>
        <v/>
      </c>
      <c r="E296" s="11" t="str">
        <f ca="1">IF(AND(SUM($D$4:D296)-SUM($E$4:E295)&gt;=$K$2,WEEKDAY(Table4[[#This Row],[Date]],2)=5),SUM($D$4:D296)-SUM($F$4:F295),"")</f>
        <v/>
      </c>
      <c r="F296" s="11" t="str">
        <f t="shared" ca="1" si="28"/>
        <v/>
      </c>
      <c r="G296" s="14"/>
      <c r="H296" s="11">
        <f t="shared" ca="1" si="31"/>
        <v>19031.35000000002</v>
      </c>
      <c r="I296" s="40"/>
      <c r="J296" s="13">
        <f t="shared" ca="1" si="29"/>
        <v>860.9375</v>
      </c>
      <c r="K296" s="13">
        <f ca="1">Table4[[#This Row],[Weekly Cashout (-Fees)]]*4</f>
        <v>3443.75</v>
      </c>
    </row>
    <row r="297" spans="1:11" ht="15.75" customHeight="1" x14ac:dyDescent="0.25">
      <c r="A297" s="9">
        <f t="shared" ca="1" si="27"/>
        <v>45362</v>
      </c>
      <c r="B297" s="10">
        <f t="shared" si="26"/>
        <v>294</v>
      </c>
      <c r="C297" s="11">
        <f t="shared" ca="1" si="30"/>
        <v>19031</v>
      </c>
      <c r="D297" s="11">
        <f ca="1">IF(WEEKDAY(Table4[[#This Row],[Date]],2)&lt;=5,C297*$I$4,"")</f>
        <v>190.31</v>
      </c>
      <c r="E297" s="11" t="str">
        <f ca="1">IF(AND(SUM($D$4:D297)-SUM($E$4:E296)&gt;=$K$2,WEEKDAY(Table4[[#This Row],[Date]],2)=5),SUM($D$4:D297)-SUM($F$4:F296),"")</f>
        <v/>
      </c>
      <c r="F297" s="11" t="str">
        <f t="shared" ca="1" si="28"/>
        <v/>
      </c>
      <c r="G297" s="14"/>
      <c r="H297" s="11">
        <f t="shared" ca="1" si="31"/>
        <v>19221.660000000022</v>
      </c>
      <c r="I297" s="40"/>
      <c r="J297" s="13">
        <f t="shared" ca="1" si="29"/>
        <v>903.97249999999997</v>
      </c>
      <c r="K297" s="13">
        <f ca="1">Table4[[#This Row],[Weekly Cashout (-Fees)]]*4</f>
        <v>3615.89</v>
      </c>
    </row>
    <row r="298" spans="1:11" ht="15.75" customHeight="1" x14ac:dyDescent="0.25">
      <c r="A298" s="9">
        <f t="shared" ca="1" si="27"/>
        <v>45363</v>
      </c>
      <c r="B298" s="10">
        <f t="shared" si="26"/>
        <v>295</v>
      </c>
      <c r="C298" s="11">
        <f t="shared" ca="1" si="30"/>
        <v>19031</v>
      </c>
      <c r="D298" s="11">
        <f ca="1">IF(WEEKDAY(Table4[[#This Row],[Date]],2)&lt;=5,C298*$I$4,"")</f>
        <v>190.31</v>
      </c>
      <c r="E298" s="11" t="str">
        <f ca="1">IF(AND(SUM($D$4:D298)-SUM($E$4:E297)&gt;=$K$2,WEEKDAY(Table4[[#This Row],[Date]],2)=5),SUM($D$4:D298)-SUM($F$4:F297),"")</f>
        <v/>
      </c>
      <c r="F298" s="11" t="str">
        <f t="shared" ca="1" si="28"/>
        <v/>
      </c>
      <c r="G298" s="14"/>
      <c r="H298" s="11">
        <f t="shared" ca="1" si="31"/>
        <v>19411.970000000023</v>
      </c>
      <c r="I298" s="40"/>
      <c r="J298" s="13">
        <f t="shared" ca="1" si="29"/>
        <v>903.97249999999997</v>
      </c>
      <c r="K298" s="13">
        <f ca="1">Table4[[#This Row],[Weekly Cashout (-Fees)]]*4</f>
        <v>3615.89</v>
      </c>
    </row>
    <row r="299" spans="1:11" ht="15.75" customHeight="1" x14ac:dyDescent="0.25">
      <c r="A299" s="9">
        <f t="shared" ca="1" si="27"/>
        <v>45364</v>
      </c>
      <c r="B299" s="10">
        <f t="shared" si="26"/>
        <v>296</v>
      </c>
      <c r="C299" s="11">
        <f t="shared" ca="1" si="30"/>
        <v>19031</v>
      </c>
      <c r="D299" s="11">
        <f ca="1">IF(WEEKDAY(Table4[[#This Row],[Date]],2)&lt;=5,C299*$I$4,"")</f>
        <v>190.31</v>
      </c>
      <c r="E299" s="11" t="str">
        <f ca="1">IF(AND(SUM($D$4:D299)-SUM($E$4:E298)&gt;=$K$2,WEEKDAY(Table4[[#This Row],[Date]],2)=5),SUM($D$4:D299)-SUM($F$4:F298),"")</f>
        <v/>
      </c>
      <c r="F299" s="11" t="str">
        <f t="shared" ca="1" si="28"/>
        <v/>
      </c>
      <c r="G299" s="14"/>
      <c r="H299" s="11">
        <f t="shared" ca="1" si="31"/>
        <v>19602.280000000024</v>
      </c>
      <c r="I299" s="40"/>
      <c r="J299" s="13">
        <f t="shared" ca="1" si="29"/>
        <v>903.97249999999997</v>
      </c>
      <c r="K299" s="13">
        <f ca="1">Table4[[#This Row],[Weekly Cashout (-Fees)]]*4</f>
        <v>3615.89</v>
      </c>
    </row>
    <row r="300" spans="1:11" ht="15.75" customHeight="1" x14ac:dyDescent="0.25">
      <c r="A300" s="9">
        <f t="shared" ca="1" si="27"/>
        <v>45365</v>
      </c>
      <c r="B300" s="10">
        <f t="shared" si="26"/>
        <v>297</v>
      </c>
      <c r="C300" s="11">
        <f t="shared" ca="1" si="30"/>
        <v>19031</v>
      </c>
      <c r="D300" s="11">
        <f ca="1">IF(WEEKDAY(Table4[[#This Row],[Date]],2)&lt;=5,C300*$I$4,"")</f>
        <v>190.31</v>
      </c>
      <c r="E300" s="11" t="str">
        <f ca="1">IF(AND(SUM($D$4:D300)-SUM($E$4:E299)&gt;=$K$2,WEEKDAY(Table4[[#This Row],[Date]],2)=5),SUM($D$4:D300)-SUM($F$4:F299),"")</f>
        <v/>
      </c>
      <c r="F300" s="11" t="str">
        <f t="shared" ca="1" si="28"/>
        <v/>
      </c>
      <c r="G300" s="14"/>
      <c r="H300" s="11">
        <f t="shared" ca="1" si="31"/>
        <v>19792.590000000026</v>
      </c>
      <c r="I300" s="40"/>
      <c r="J300" s="13">
        <f t="shared" ca="1" si="29"/>
        <v>903.97249999999997</v>
      </c>
      <c r="K300" s="13">
        <f ca="1">Table4[[#This Row],[Weekly Cashout (-Fees)]]*4</f>
        <v>3615.89</v>
      </c>
    </row>
    <row r="301" spans="1:11" ht="15.75" customHeight="1" x14ac:dyDescent="0.25">
      <c r="A301" s="9">
        <f t="shared" ca="1" si="27"/>
        <v>45366</v>
      </c>
      <c r="B301" s="10">
        <f t="shared" si="26"/>
        <v>298</v>
      </c>
      <c r="C301" s="11">
        <f t="shared" ca="1" si="30"/>
        <v>19031</v>
      </c>
      <c r="D301" s="11">
        <f ca="1">IF(WEEKDAY(Table4[[#This Row],[Date]],2)&lt;=5,C301*$I$4,"")</f>
        <v>190.31</v>
      </c>
      <c r="E301" s="11">
        <f ca="1">IF(AND(SUM($D$4:D301)-SUM($E$4:E300)&gt;=$K$2,WEEKDAY(Table4[[#This Row],[Date]],2)=5),SUM($D$4:D301)-SUM($F$4:F300),"")</f>
        <v>951.90000000001237</v>
      </c>
      <c r="F301" s="11">
        <f t="shared" ca="1" si="28"/>
        <v>951</v>
      </c>
      <c r="G301" s="14"/>
      <c r="H301" s="11">
        <f t="shared" ca="1" si="31"/>
        <v>19982.900000000027</v>
      </c>
      <c r="I301" s="40"/>
      <c r="J301" s="13">
        <f t="shared" ca="1" si="29"/>
        <v>903.97249999999997</v>
      </c>
      <c r="K301" s="13">
        <f ca="1">Table4[[#This Row],[Weekly Cashout (-Fees)]]*4</f>
        <v>3615.89</v>
      </c>
    </row>
    <row r="302" spans="1:11" ht="15.75" customHeight="1" x14ac:dyDescent="0.25">
      <c r="A302" s="9">
        <f t="shared" ca="1" si="27"/>
        <v>45367</v>
      </c>
      <c r="B302" s="10">
        <f t="shared" si="26"/>
        <v>299</v>
      </c>
      <c r="C302" s="11">
        <f t="shared" ca="1" si="30"/>
        <v>19982</v>
      </c>
      <c r="D302" s="11" t="str">
        <f ca="1">IF(WEEKDAY(Table4[[#This Row],[Date]],2)&lt;=5,C302*$I$4,"")</f>
        <v/>
      </c>
      <c r="E302" s="11" t="str">
        <f ca="1">IF(AND(SUM($D$4:D302)-SUM($E$4:E301)&gt;=$K$2,WEEKDAY(Table4[[#This Row],[Date]],2)=5),SUM($D$4:D302)-SUM($F$4:F301),"")</f>
        <v/>
      </c>
      <c r="F302" s="11" t="str">
        <f t="shared" ca="1" si="28"/>
        <v/>
      </c>
      <c r="G302" s="14"/>
      <c r="H302" s="11">
        <f t="shared" ca="1" si="31"/>
        <v>19982.900000000027</v>
      </c>
      <c r="I302" s="40"/>
      <c r="J302" s="13">
        <f t="shared" ca="1" si="29"/>
        <v>903.97249999999997</v>
      </c>
      <c r="K302" s="13">
        <f ca="1">Table4[[#This Row],[Weekly Cashout (-Fees)]]*4</f>
        <v>3615.89</v>
      </c>
    </row>
    <row r="303" spans="1:11" ht="15.75" customHeight="1" x14ac:dyDescent="0.25">
      <c r="A303" s="9">
        <f t="shared" ca="1" si="27"/>
        <v>45368</v>
      </c>
      <c r="B303" s="10">
        <f t="shared" si="26"/>
        <v>300</v>
      </c>
      <c r="C303" s="11">
        <f t="shared" ca="1" si="30"/>
        <v>19982</v>
      </c>
      <c r="D303" s="11" t="str">
        <f ca="1">IF(WEEKDAY(Table4[[#This Row],[Date]],2)&lt;=5,C303*$I$4,"")</f>
        <v/>
      </c>
      <c r="E303" s="11" t="str">
        <f ca="1">IF(AND(SUM($D$4:D303)-SUM($E$4:E302)&gt;=$K$2,WEEKDAY(Table4[[#This Row],[Date]],2)=5),SUM($D$4:D303)-SUM($F$4:F302),"")</f>
        <v/>
      </c>
      <c r="F303" s="11" t="str">
        <f t="shared" ca="1" si="28"/>
        <v/>
      </c>
      <c r="G303" s="14"/>
      <c r="H303" s="11">
        <f t="shared" ca="1" si="31"/>
        <v>19982.900000000027</v>
      </c>
      <c r="I303" s="40"/>
      <c r="J303" s="13">
        <f t="shared" ca="1" si="29"/>
        <v>903.97249999999997</v>
      </c>
      <c r="K303" s="13">
        <f ca="1">Table4[[#This Row],[Weekly Cashout (-Fees)]]*4</f>
        <v>3615.89</v>
      </c>
    </row>
    <row r="304" spans="1:11" ht="15.75" customHeight="1" x14ac:dyDescent="0.25">
      <c r="A304" s="9">
        <f t="shared" ca="1" si="27"/>
        <v>45369</v>
      </c>
      <c r="B304" s="10">
        <f t="shared" si="26"/>
        <v>301</v>
      </c>
      <c r="C304" s="11">
        <f t="shared" ca="1" si="30"/>
        <v>19982</v>
      </c>
      <c r="D304" s="11">
        <f ca="1">IF(WEEKDAY(Table4[[#This Row],[Date]],2)&lt;=5,C304*$I$4,"")</f>
        <v>199.82</v>
      </c>
      <c r="E304" s="11" t="str">
        <f ca="1">IF(AND(SUM($D$4:D304)-SUM($E$4:E303)&gt;=$K$2,WEEKDAY(Table4[[#This Row],[Date]],2)=5),SUM($D$4:D304)-SUM($F$4:F303),"")</f>
        <v/>
      </c>
      <c r="F304" s="11" t="str">
        <f t="shared" ca="1" si="28"/>
        <v/>
      </c>
      <c r="G304" s="14"/>
      <c r="H304" s="11">
        <f t="shared" ca="1" si="31"/>
        <v>20182.720000000027</v>
      </c>
      <c r="I304" s="40"/>
      <c r="J304" s="13">
        <f t="shared" ca="1" si="29"/>
        <v>949.14499999999987</v>
      </c>
      <c r="K304" s="13">
        <f ca="1">Table4[[#This Row],[Weekly Cashout (-Fees)]]*4</f>
        <v>3796.5799999999995</v>
      </c>
    </row>
    <row r="305" spans="1:11" ht="15.75" customHeight="1" x14ac:dyDescent="0.25">
      <c r="A305" s="9">
        <f t="shared" ca="1" si="27"/>
        <v>45370</v>
      </c>
      <c r="B305" s="10">
        <f t="shared" si="26"/>
        <v>302</v>
      </c>
      <c r="C305" s="11">
        <f t="shared" ca="1" si="30"/>
        <v>19982</v>
      </c>
      <c r="D305" s="11">
        <f ca="1">IF(WEEKDAY(Table4[[#This Row],[Date]],2)&lt;=5,C305*$I$4,"")</f>
        <v>199.82</v>
      </c>
      <c r="E305" s="11" t="str">
        <f ca="1">IF(AND(SUM($D$4:D305)-SUM($E$4:E304)&gt;=$K$2,WEEKDAY(Table4[[#This Row],[Date]],2)=5),SUM($D$4:D305)-SUM($F$4:F304),"")</f>
        <v/>
      </c>
      <c r="F305" s="11" t="str">
        <f t="shared" ca="1" si="28"/>
        <v/>
      </c>
      <c r="G305" s="14"/>
      <c r="H305" s="11">
        <f t="shared" ca="1" si="31"/>
        <v>20382.540000000026</v>
      </c>
      <c r="I305" s="40"/>
      <c r="J305" s="13">
        <f t="shared" ca="1" si="29"/>
        <v>949.14499999999987</v>
      </c>
      <c r="K305" s="13">
        <f ca="1">Table4[[#This Row],[Weekly Cashout (-Fees)]]*4</f>
        <v>3796.5799999999995</v>
      </c>
    </row>
    <row r="306" spans="1:11" ht="15.75" customHeight="1" x14ac:dyDescent="0.25">
      <c r="A306" s="9">
        <f t="shared" ca="1" si="27"/>
        <v>45371</v>
      </c>
      <c r="B306" s="10">
        <f t="shared" si="26"/>
        <v>303</v>
      </c>
      <c r="C306" s="11">
        <f t="shared" ca="1" si="30"/>
        <v>19982</v>
      </c>
      <c r="D306" s="11">
        <f ca="1">IF(WEEKDAY(Table4[[#This Row],[Date]],2)&lt;=5,C306*$I$4,"")</f>
        <v>199.82</v>
      </c>
      <c r="E306" s="11" t="str">
        <f ca="1">IF(AND(SUM($D$4:D306)-SUM($E$4:E305)&gt;=$K$2,WEEKDAY(Table4[[#This Row],[Date]],2)=5),SUM($D$4:D306)-SUM($F$4:F305),"")</f>
        <v/>
      </c>
      <c r="F306" s="11" t="str">
        <f t="shared" ca="1" si="28"/>
        <v/>
      </c>
      <c r="G306" s="14"/>
      <c r="H306" s="11">
        <f t="shared" ca="1" si="31"/>
        <v>20582.360000000026</v>
      </c>
      <c r="I306" s="40"/>
      <c r="J306" s="13">
        <f t="shared" ca="1" si="29"/>
        <v>949.14499999999987</v>
      </c>
      <c r="K306" s="13">
        <f ca="1">Table4[[#This Row],[Weekly Cashout (-Fees)]]*4</f>
        <v>3796.5799999999995</v>
      </c>
    </row>
    <row r="307" spans="1:11" ht="15.75" customHeight="1" x14ac:dyDescent="0.25">
      <c r="A307" s="9">
        <f t="shared" ca="1" si="27"/>
        <v>45372</v>
      </c>
      <c r="B307" s="10">
        <f t="shared" si="26"/>
        <v>304</v>
      </c>
      <c r="C307" s="11">
        <f t="shared" ca="1" si="30"/>
        <v>19982</v>
      </c>
      <c r="D307" s="11">
        <f ca="1">IF(WEEKDAY(Table4[[#This Row],[Date]],2)&lt;=5,C307*$I$4,"")</f>
        <v>199.82</v>
      </c>
      <c r="E307" s="11" t="str">
        <f ca="1">IF(AND(SUM($D$4:D307)-SUM($E$4:E306)&gt;=$K$2,WEEKDAY(Table4[[#This Row],[Date]],2)=5),SUM($D$4:D307)-SUM($F$4:F306),"")</f>
        <v/>
      </c>
      <c r="F307" s="11" t="str">
        <f t="shared" ca="1" si="28"/>
        <v/>
      </c>
      <c r="G307" s="14"/>
      <c r="H307" s="11">
        <f t="shared" ca="1" si="31"/>
        <v>20782.180000000026</v>
      </c>
      <c r="I307" s="40"/>
      <c r="J307" s="13">
        <f t="shared" ca="1" si="29"/>
        <v>949.14499999999987</v>
      </c>
      <c r="K307" s="13">
        <f ca="1">Table4[[#This Row],[Weekly Cashout (-Fees)]]*4</f>
        <v>3796.5799999999995</v>
      </c>
    </row>
    <row r="308" spans="1:11" ht="15.75" customHeight="1" x14ac:dyDescent="0.25">
      <c r="A308" s="9">
        <f t="shared" ca="1" si="27"/>
        <v>45373</v>
      </c>
      <c r="B308" s="10">
        <f t="shared" si="26"/>
        <v>305</v>
      </c>
      <c r="C308" s="11">
        <f t="shared" ca="1" si="30"/>
        <v>19982</v>
      </c>
      <c r="D308" s="11">
        <f ca="1">IF(WEEKDAY(Table4[[#This Row],[Date]],2)&lt;=5,C308*$I$4,"")</f>
        <v>199.82</v>
      </c>
      <c r="E308" s="11">
        <f ca="1">IF(AND(SUM($D$4:D308)-SUM($E$4:E307)&gt;=$K$2,WEEKDAY(Table4[[#This Row],[Date]],2)=5),SUM($D$4:D308)-SUM($F$4:F307),"")</f>
        <v>1000.0000000000109</v>
      </c>
      <c r="F308" s="11">
        <f t="shared" ca="1" si="28"/>
        <v>1000</v>
      </c>
      <c r="G308" s="14"/>
      <c r="H308" s="11">
        <f t="shared" ca="1" si="31"/>
        <v>20982.000000000025</v>
      </c>
      <c r="I308" s="40"/>
      <c r="J308" s="13">
        <f t="shared" ca="1" si="29"/>
        <v>949.14499999999987</v>
      </c>
      <c r="K308" s="13">
        <f ca="1">Table4[[#This Row],[Weekly Cashout (-Fees)]]*4</f>
        <v>3796.5799999999995</v>
      </c>
    </row>
    <row r="309" spans="1:11" ht="15.75" customHeight="1" x14ac:dyDescent="0.25">
      <c r="A309" s="9">
        <f t="shared" ca="1" si="27"/>
        <v>45374</v>
      </c>
      <c r="B309" s="10">
        <f t="shared" si="26"/>
        <v>306</v>
      </c>
      <c r="C309" s="11">
        <f t="shared" ca="1" si="30"/>
        <v>20982</v>
      </c>
      <c r="D309" s="11" t="str">
        <f ca="1">IF(WEEKDAY(Table4[[#This Row],[Date]],2)&lt;=5,C309*$I$4,"")</f>
        <v/>
      </c>
      <c r="E309" s="11" t="str">
        <f ca="1">IF(AND(SUM($D$4:D309)-SUM($E$4:E308)&gt;=$K$2,WEEKDAY(Table4[[#This Row],[Date]],2)=5),SUM($D$4:D309)-SUM($F$4:F308),"")</f>
        <v/>
      </c>
      <c r="F309" s="11" t="str">
        <f t="shared" ca="1" si="28"/>
        <v/>
      </c>
      <c r="G309" s="14"/>
      <c r="H309" s="11">
        <f t="shared" ca="1" si="31"/>
        <v>20982.000000000025</v>
      </c>
      <c r="I309" s="40"/>
      <c r="J309" s="13">
        <f t="shared" ca="1" si="29"/>
        <v>949.14499999999987</v>
      </c>
      <c r="K309" s="13">
        <f ca="1">Table4[[#This Row],[Weekly Cashout (-Fees)]]*4</f>
        <v>3796.5799999999995</v>
      </c>
    </row>
    <row r="310" spans="1:11" ht="15.75" customHeight="1" x14ac:dyDescent="0.25">
      <c r="A310" s="9">
        <f t="shared" ca="1" si="27"/>
        <v>45375</v>
      </c>
      <c r="B310" s="10">
        <f t="shared" si="26"/>
        <v>307</v>
      </c>
      <c r="C310" s="11">
        <f t="shared" ca="1" si="30"/>
        <v>20982</v>
      </c>
      <c r="D310" s="11" t="str">
        <f ca="1">IF(WEEKDAY(Table4[[#This Row],[Date]],2)&lt;=5,C310*$I$4,"")</f>
        <v/>
      </c>
      <c r="E310" s="11" t="str">
        <f ca="1">IF(AND(SUM($D$4:D310)-SUM($E$4:E309)&gt;=$K$2,WEEKDAY(Table4[[#This Row],[Date]],2)=5),SUM($D$4:D310)-SUM($F$4:F309),"")</f>
        <v/>
      </c>
      <c r="F310" s="11" t="str">
        <f t="shared" ca="1" si="28"/>
        <v/>
      </c>
      <c r="G310" s="14"/>
      <c r="H310" s="11">
        <f t="shared" ca="1" si="31"/>
        <v>20982.000000000025</v>
      </c>
      <c r="I310" s="40"/>
      <c r="J310" s="13">
        <f t="shared" ca="1" si="29"/>
        <v>949.14499999999987</v>
      </c>
      <c r="K310" s="13">
        <f ca="1">Table4[[#This Row],[Weekly Cashout (-Fees)]]*4</f>
        <v>3796.5799999999995</v>
      </c>
    </row>
    <row r="311" spans="1:11" ht="15.75" customHeight="1" x14ac:dyDescent="0.25">
      <c r="A311" s="9">
        <f t="shared" ca="1" si="27"/>
        <v>45376</v>
      </c>
      <c r="B311" s="10">
        <f t="shared" si="26"/>
        <v>308</v>
      </c>
      <c r="C311" s="11">
        <f t="shared" ca="1" si="30"/>
        <v>20982</v>
      </c>
      <c r="D311" s="11">
        <f ca="1">IF(WEEKDAY(Table4[[#This Row],[Date]],2)&lt;=5,C311*$I$4,"")</f>
        <v>209.82</v>
      </c>
      <c r="E311" s="11" t="str">
        <f ca="1">IF(AND(SUM($D$4:D311)-SUM($E$4:E310)&gt;=$K$2,WEEKDAY(Table4[[#This Row],[Date]],2)=5),SUM($D$4:D311)-SUM($F$4:F310),"")</f>
        <v/>
      </c>
      <c r="F311" s="11" t="str">
        <f t="shared" ca="1" si="28"/>
        <v/>
      </c>
      <c r="G311" s="14"/>
      <c r="H311" s="11">
        <f t="shared" ca="1" si="31"/>
        <v>21191.820000000025</v>
      </c>
      <c r="I311" s="40"/>
      <c r="J311" s="13">
        <f t="shared" ca="1" si="29"/>
        <v>996.64499999999987</v>
      </c>
      <c r="K311" s="13">
        <f ca="1">Table4[[#This Row],[Weekly Cashout (-Fees)]]*4</f>
        <v>3986.5799999999995</v>
      </c>
    </row>
    <row r="312" spans="1:11" ht="15.75" customHeight="1" x14ac:dyDescent="0.25">
      <c r="A312" s="9">
        <f t="shared" ca="1" si="27"/>
        <v>45377</v>
      </c>
      <c r="B312" s="10">
        <f t="shared" si="26"/>
        <v>309</v>
      </c>
      <c r="C312" s="11">
        <f t="shared" ca="1" si="30"/>
        <v>20982</v>
      </c>
      <c r="D312" s="11">
        <f ca="1">IF(WEEKDAY(Table4[[#This Row],[Date]],2)&lt;=5,C312*$I$4,"")</f>
        <v>209.82</v>
      </c>
      <c r="E312" s="11" t="str">
        <f ca="1">IF(AND(SUM($D$4:D312)-SUM($E$4:E311)&gt;=$K$2,WEEKDAY(Table4[[#This Row],[Date]],2)=5),SUM($D$4:D312)-SUM($F$4:F311),"")</f>
        <v/>
      </c>
      <c r="F312" s="11" t="str">
        <f t="shared" ca="1" si="28"/>
        <v/>
      </c>
      <c r="G312" s="14"/>
      <c r="H312" s="11">
        <f t="shared" ca="1" si="31"/>
        <v>21401.640000000025</v>
      </c>
      <c r="I312" s="40"/>
      <c r="J312" s="13">
        <f t="shared" ca="1" si="29"/>
        <v>996.64499999999987</v>
      </c>
      <c r="K312" s="13">
        <f ca="1">Table4[[#This Row],[Weekly Cashout (-Fees)]]*4</f>
        <v>3986.5799999999995</v>
      </c>
    </row>
    <row r="313" spans="1:11" ht="15.75" customHeight="1" x14ac:dyDescent="0.25">
      <c r="A313" s="9">
        <f t="shared" ca="1" si="27"/>
        <v>45378</v>
      </c>
      <c r="B313" s="10">
        <f t="shared" si="26"/>
        <v>310</v>
      </c>
      <c r="C313" s="11">
        <f t="shared" ca="1" si="30"/>
        <v>20982</v>
      </c>
      <c r="D313" s="11">
        <f ca="1">IF(WEEKDAY(Table4[[#This Row],[Date]],2)&lt;=5,C313*$I$4,"")</f>
        <v>209.82</v>
      </c>
      <c r="E313" s="11" t="str">
        <f ca="1">IF(AND(SUM($D$4:D313)-SUM($E$4:E312)&gt;=$K$2,WEEKDAY(Table4[[#This Row],[Date]],2)=5),SUM($D$4:D313)-SUM($F$4:F312),"")</f>
        <v/>
      </c>
      <c r="F313" s="11" t="str">
        <f t="shared" ca="1" si="28"/>
        <v/>
      </c>
      <c r="G313" s="14"/>
      <c r="H313" s="11">
        <f t="shared" ca="1" si="31"/>
        <v>21611.460000000025</v>
      </c>
      <c r="I313" s="40"/>
      <c r="J313" s="13">
        <f t="shared" ca="1" si="29"/>
        <v>996.64499999999987</v>
      </c>
      <c r="K313" s="13">
        <f ca="1">Table4[[#This Row],[Weekly Cashout (-Fees)]]*4</f>
        <v>3986.5799999999995</v>
      </c>
    </row>
    <row r="314" spans="1:11" ht="15.75" customHeight="1" x14ac:dyDescent="0.25">
      <c r="A314" s="9">
        <f t="shared" ca="1" si="27"/>
        <v>45379</v>
      </c>
      <c r="B314" s="10">
        <f t="shared" si="26"/>
        <v>311</v>
      </c>
      <c r="C314" s="11">
        <f t="shared" ca="1" si="30"/>
        <v>20982</v>
      </c>
      <c r="D314" s="11">
        <f ca="1">IF(WEEKDAY(Table4[[#This Row],[Date]],2)&lt;=5,C314*$I$4,"")</f>
        <v>209.82</v>
      </c>
      <c r="E314" s="11" t="str">
        <f ca="1">IF(AND(SUM($D$4:D314)-SUM($E$4:E313)&gt;=$K$2,WEEKDAY(Table4[[#This Row],[Date]],2)=5),SUM($D$4:D314)-SUM($F$4:F313),"")</f>
        <v/>
      </c>
      <c r="F314" s="11" t="str">
        <f t="shared" ca="1" si="28"/>
        <v/>
      </c>
      <c r="G314" s="14"/>
      <c r="H314" s="11">
        <f t="shared" ca="1" si="31"/>
        <v>21821.280000000024</v>
      </c>
      <c r="I314" s="40"/>
      <c r="J314" s="13">
        <f t="shared" ca="1" si="29"/>
        <v>996.64499999999987</v>
      </c>
      <c r="K314" s="13">
        <f ca="1">Table4[[#This Row],[Weekly Cashout (-Fees)]]*4</f>
        <v>3986.5799999999995</v>
      </c>
    </row>
    <row r="315" spans="1:11" ht="15.75" customHeight="1" x14ac:dyDescent="0.25">
      <c r="A315" s="9">
        <f t="shared" ca="1" si="27"/>
        <v>45380</v>
      </c>
      <c r="B315" s="10">
        <f t="shared" si="26"/>
        <v>312</v>
      </c>
      <c r="C315" s="11">
        <f t="shared" ca="1" si="30"/>
        <v>20982</v>
      </c>
      <c r="D315" s="11">
        <f ca="1">IF(WEEKDAY(Table4[[#This Row],[Date]],2)&lt;=5,C315*$I$4,"")</f>
        <v>209.82</v>
      </c>
      <c r="E315" s="11">
        <f ca="1">IF(AND(SUM($D$4:D315)-SUM($E$4:E314)&gt;=$K$2,WEEKDAY(Table4[[#This Row],[Date]],2)=5),SUM($D$4:D315)-SUM($F$4:F314),"")</f>
        <v>1049.1000000000095</v>
      </c>
      <c r="F315" s="11">
        <f t="shared" ca="1" si="28"/>
        <v>1049</v>
      </c>
      <c r="G315" s="14"/>
      <c r="H315" s="11">
        <f t="shared" ca="1" si="31"/>
        <v>22031.100000000024</v>
      </c>
      <c r="I315" s="40"/>
      <c r="J315" s="13">
        <f t="shared" ca="1" si="29"/>
        <v>996.64499999999987</v>
      </c>
      <c r="K315" s="13">
        <f ca="1">Table4[[#This Row],[Weekly Cashout (-Fees)]]*4</f>
        <v>3986.5799999999995</v>
      </c>
    </row>
    <row r="316" spans="1:11" ht="15.75" customHeight="1" x14ac:dyDescent="0.25">
      <c r="A316" s="9">
        <f t="shared" ca="1" si="27"/>
        <v>45381</v>
      </c>
      <c r="B316" s="10">
        <f t="shared" si="26"/>
        <v>313</v>
      </c>
      <c r="C316" s="11">
        <f t="shared" ca="1" si="30"/>
        <v>22031</v>
      </c>
      <c r="D316" s="11" t="str">
        <f ca="1">IF(WEEKDAY(Table4[[#This Row],[Date]],2)&lt;=5,C316*$I$4,"")</f>
        <v/>
      </c>
      <c r="E316" s="11" t="str">
        <f ca="1">IF(AND(SUM($D$4:D316)-SUM($E$4:E315)&gt;=$K$2,WEEKDAY(Table4[[#This Row],[Date]],2)=5),SUM($D$4:D316)-SUM($F$4:F315),"")</f>
        <v/>
      </c>
      <c r="F316" s="11" t="str">
        <f t="shared" ca="1" si="28"/>
        <v/>
      </c>
      <c r="G316" s="14"/>
      <c r="H316" s="11">
        <f t="shared" ca="1" si="31"/>
        <v>22031.100000000024</v>
      </c>
      <c r="I316" s="40"/>
      <c r="J316" s="13">
        <f t="shared" ca="1" si="29"/>
        <v>996.64499999999987</v>
      </c>
      <c r="K316" s="13">
        <f ca="1">Table4[[#This Row],[Weekly Cashout (-Fees)]]*4</f>
        <v>3986.5799999999995</v>
      </c>
    </row>
    <row r="317" spans="1:11" ht="15.75" customHeight="1" x14ac:dyDescent="0.25">
      <c r="A317" s="9">
        <f t="shared" ca="1" si="27"/>
        <v>45382</v>
      </c>
      <c r="B317" s="10">
        <f t="shared" si="26"/>
        <v>314</v>
      </c>
      <c r="C317" s="11">
        <f t="shared" ca="1" si="30"/>
        <v>22031</v>
      </c>
      <c r="D317" s="11" t="str">
        <f ca="1">IF(WEEKDAY(Table4[[#This Row],[Date]],2)&lt;=5,C317*$I$4,"")</f>
        <v/>
      </c>
      <c r="E317" s="11" t="str">
        <f ca="1">IF(AND(SUM($D$4:D317)-SUM($E$4:E316)&gt;=$K$2,WEEKDAY(Table4[[#This Row],[Date]],2)=5),SUM($D$4:D317)-SUM($F$4:F316),"")</f>
        <v/>
      </c>
      <c r="F317" s="11" t="str">
        <f t="shared" ca="1" si="28"/>
        <v/>
      </c>
      <c r="G317" s="14"/>
      <c r="H317" s="11">
        <f t="shared" ca="1" si="31"/>
        <v>22031.100000000024</v>
      </c>
      <c r="I317" s="40"/>
      <c r="J317" s="13">
        <f t="shared" ca="1" si="29"/>
        <v>996.64499999999987</v>
      </c>
      <c r="K317" s="13">
        <f ca="1">Table4[[#This Row],[Weekly Cashout (-Fees)]]*4</f>
        <v>3986.5799999999995</v>
      </c>
    </row>
    <row r="318" spans="1:11" ht="15.75" customHeight="1" x14ac:dyDescent="0.25">
      <c r="A318" s="9">
        <f t="shared" ca="1" si="27"/>
        <v>45383</v>
      </c>
      <c r="B318" s="10">
        <f t="shared" si="26"/>
        <v>315</v>
      </c>
      <c r="C318" s="11">
        <f t="shared" ca="1" si="30"/>
        <v>22031</v>
      </c>
      <c r="D318" s="11">
        <f ca="1">IF(WEEKDAY(Table4[[#This Row],[Date]],2)&lt;=5,C318*$I$4,"")</f>
        <v>220.31</v>
      </c>
      <c r="E318" s="11" t="str">
        <f ca="1">IF(AND(SUM($D$4:D318)-SUM($E$4:E317)&gt;=$K$2,WEEKDAY(Table4[[#This Row],[Date]],2)=5),SUM($D$4:D318)-SUM($F$4:F317),"")</f>
        <v/>
      </c>
      <c r="F318" s="11" t="str">
        <f t="shared" ca="1" si="28"/>
        <v/>
      </c>
      <c r="G318" s="14"/>
      <c r="H318" s="11">
        <f t="shared" ca="1" si="31"/>
        <v>22251.410000000025</v>
      </c>
      <c r="I318" s="40"/>
      <c r="J318" s="13">
        <f t="shared" ca="1" si="29"/>
        <v>1046.4724999999999</v>
      </c>
      <c r="K318" s="13">
        <f ca="1">Table4[[#This Row],[Weekly Cashout (-Fees)]]*4</f>
        <v>4185.8899999999994</v>
      </c>
    </row>
    <row r="319" spans="1:11" ht="15.75" customHeight="1" x14ac:dyDescent="0.25">
      <c r="A319" s="9">
        <f t="shared" ca="1" si="27"/>
        <v>45384</v>
      </c>
      <c r="B319" s="10">
        <f t="shared" si="26"/>
        <v>316</v>
      </c>
      <c r="C319" s="11">
        <f t="shared" ca="1" si="30"/>
        <v>22031</v>
      </c>
      <c r="D319" s="11">
        <f ca="1">IF(WEEKDAY(Table4[[#This Row],[Date]],2)&lt;=5,C319*$I$4,"")</f>
        <v>220.31</v>
      </c>
      <c r="E319" s="11" t="str">
        <f ca="1">IF(AND(SUM($D$4:D319)-SUM($E$4:E318)&gt;=$K$2,WEEKDAY(Table4[[#This Row],[Date]],2)=5),SUM($D$4:D319)-SUM($F$4:F318),"")</f>
        <v/>
      </c>
      <c r="F319" s="11" t="str">
        <f t="shared" ca="1" si="28"/>
        <v/>
      </c>
      <c r="G319" s="14"/>
      <c r="H319" s="11">
        <f t="shared" ca="1" si="31"/>
        <v>22471.720000000027</v>
      </c>
      <c r="I319" s="40"/>
      <c r="J319" s="13">
        <f t="shared" ca="1" si="29"/>
        <v>1046.4724999999999</v>
      </c>
      <c r="K319" s="13">
        <f ca="1">Table4[[#This Row],[Weekly Cashout (-Fees)]]*4</f>
        <v>4185.8899999999994</v>
      </c>
    </row>
    <row r="320" spans="1:11" ht="15.75" customHeight="1" x14ac:dyDescent="0.25">
      <c r="A320" s="9">
        <f t="shared" ca="1" si="27"/>
        <v>45385</v>
      </c>
      <c r="B320" s="10">
        <f t="shared" si="26"/>
        <v>317</v>
      </c>
      <c r="C320" s="11">
        <f t="shared" ca="1" si="30"/>
        <v>22031</v>
      </c>
      <c r="D320" s="11">
        <f ca="1">IF(WEEKDAY(Table4[[#This Row],[Date]],2)&lt;=5,C320*$I$4,"")</f>
        <v>220.31</v>
      </c>
      <c r="E320" s="11" t="str">
        <f ca="1">IF(AND(SUM($D$4:D320)-SUM($E$4:E319)&gt;=$K$2,WEEKDAY(Table4[[#This Row],[Date]],2)=5),SUM($D$4:D320)-SUM($F$4:F319),"")</f>
        <v/>
      </c>
      <c r="F320" s="11" t="str">
        <f t="shared" ca="1" si="28"/>
        <v/>
      </c>
      <c r="G320" s="14"/>
      <c r="H320" s="11">
        <f t="shared" ca="1" si="31"/>
        <v>22692.030000000028</v>
      </c>
      <c r="I320" s="40"/>
      <c r="J320" s="13">
        <f t="shared" ca="1" si="29"/>
        <v>1046.4724999999999</v>
      </c>
      <c r="K320" s="13">
        <f ca="1">Table4[[#This Row],[Weekly Cashout (-Fees)]]*4</f>
        <v>4185.8899999999994</v>
      </c>
    </row>
    <row r="321" spans="1:11" ht="15.75" customHeight="1" x14ac:dyDescent="0.25">
      <c r="A321" s="9">
        <f t="shared" ca="1" si="27"/>
        <v>45386</v>
      </c>
      <c r="B321" s="10">
        <f t="shared" si="26"/>
        <v>318</v>
      </c>
      <c r="C321" s="11">
        <f t="shared" ca="1" si="30"/>
        <v>22031</v>
      </c>
      <c r="D321" s="11">
        <f ca="1">IF(WEEKDAY(Table4[[#This Row],[Date]],2)&lt;=5,C321*$I$4,"")</f>
        <v>220.31</v>
      </c>
      <c r="E321" s="11" t="str">
        <f ca="1">IF(AND(SUM($D$4:D321)-SUM($E$4:E320)&gt;=$K$2,WEEKDAY(Table4[[#This Row],[Date]],2)=5),SUM($D$4:D321)-SUM($F$4:F320),"")</f>
        <v/>
      </c>
      <c r="F321" s="11" t="str">
        <f t="shared" ca="1" si="28"/>
        <v/>
      </c>
      <c r="G321" s="14"/>
      <c r="H321" s="11">
        <f t="shared" ca="1" si="31"/>
        <v>22912.340000000029</v>
      </c>
      <c r="I321" s="40"/>
      <c r="J321" s="13">
        <f t="shared" ca="1" si="29"/>
        <v>1046.4724999999999</v>
      </c>
      <c r="K321" s="13">
        <f ca="1">Table4[[#This Row],[Weekly Cashout (-Fees)]]*4</f>
        <v>4185.8899999999994</v>
      </c>
    </row>
    <row r="322" spans="1:11" ht="15.75" customHeight="1" x14ac:dyDescent="0.25">
      <c r="A322" s="9">
        <f t="shared" ca="1" si="27"/>
        <v>45387</v>
      </c>
      <c r="B322" s="10">
        <f t="shared" si="26"/>
        <v>319</v>
      </c>
      <c r="C322" s="11">
        <f t="shared" ca="1" si="30"/>
        <v>22031</v>
      </c>
      <c r="D322" s="11">
        <f ca="1">IF(WEEKDAY(Table4[[#This Row],[Date]],2)&lt;=5,C322*$I$4,"")</f>
        <v>220.31</v>
      </c>
      <c r="E322" s="11">
        <f ca="1">IF(AND(SUM($D$4:D322)-SUM($E$4:E321)&gt;=$K$2,WEEKDAY(Table4[[#This Row],[Date]],2)=5),SUM($D$4:D322)-SUM($F$4:F321),"")</f>
        <v>1101.650000000016</v>
      </c>
      <c r="F322" s="11">
        <f t="shared" ca="1" si="28"/>
        <v>1101</v>
      </c>
      <c r="G322" s="14"/>
      <c r="H322" s="11">
        <f t="shared" ca="1" si="31"/>
        <v>23132.650000000031</v>
      </c>
      <c r="I322" s="40"/>
      <c r="J322" s="13">
        <f t="shared" ca="1" si="29"/>
        <v>1046.4724999999999</v>
      </c>
      <c r="K322" s="13">
        <f ca="1">Table4[[#This Row],[Weekly Cashout (-Fees)]]*4</f>
        <v>4185.8899999999994</v>
      </c>
    </row>
    <row r="323" spans="1:11" ht="15.75" customHeight="1" x14ac:dyDescent="0.25">
      <c r="A323" s="9">
        <f t="shared" ca="1" si="27"/>
        <v>45388</v>
      </c>
      <c r="B323" s="10">
        <f t="shared" si="26"/>
        <v>320</v>
      </c>
      <c r="C323" s="11">
        <f t="shared" ca="1" si="30"/>
        <v>23132</v>
      </c>
      <c r="D323" s="11" t="str">
        <f ca="1">IF(WEEKDAY(Table4[[#This Row],[Date]],2)&lt;=5,C323*$I$4,"")</f>
        <v/>
      </c>
      <c r="E323" s="11" t="str">
        <f ca="1">IF(AND(SUM($D$4:D323)-SUM($E$4:E322)&gt;=$K$2,WEEKDAY(Table4[[#This Row],[Date]],2)=5),SUM($D$4:D323)-SUM($F$4:F322),"")</f>
        <v/>
      </c>
      <c r="F323" s="11" t="str">
        <f t="shared" ca="1" si="28"/>
        <v/>
      </c>
      <c r="G323" s="14"/>
      <c r="H323" s="11">
        <f t="shared" ca="1" si="31"/>
        <v>23132.650000000031</v>
      </c>
      <c r="I323" s="40"/>
      <c r="J323" s="13">
        <f t="shared" ca="1" si="29"/>
        <v>1046.4724999999999</v>
      </c>
      <c r="K323" s="13">
        <f ca="1">Table4[[#This Row],[Weekly Cashout (-Fees)]]*4</f>
        <v>4185.8899999999994</v>
      </c>
    </row>
    <row r="324" spans="1:11" ht="15.75" customHeight="1" x14ac:dyDescent="0.25">
      <c r="A324" s="9">
        <f t="shared" ca="1" si="27"/>
        <v>45389</v>
      </c>
      <c r="B324" s="10">
        <f t="shared" ref="B324:B368" si="32">ROW()-3</f>
        <v>321</v>
      </c>
      <c r="C324" s="11">
        <f t="shared" ca="1" si="30"/>
        <v>23132</v>
      </c>
      <c r="D324" s="11" t="str">
        <f ca="1">IF(WEEKDAY(Table4[[#This Row],[Date]],2)&lt;=5,C324*$I$4,"")</f>
        <v/>
      </c>
      <c r="E324" s="11" t="str">
        <f ca="1">IF(AND(SUM($D$4:D324)-SUM($E$4:E323)&gt;=$K$2,WEEKDAY(Table4[[#This Row],[Date]],2)=5),SUM($D$4:D324)-SUM($F$4:F323),"")</f>
        <v/>
      </c>
      <c r="F324" s="11" t="str">
        <f t="shared" ca="1" si="28"/>
        <v/>
      </c>
      <c r="G324" s="14"/>
      <c r="H324" s="11">
        <f t="shared" ca="1" si="31"/>
        <v>23132.650000000031</v>
      </c>
      <c r="I324" s="40"/>
      <c r="J324" s="13">
        <f t="shared" ca="1" si="29"/>
        <v>1046.4724999999999</v>
      </c>
      <c r="K324" s="13">
        <f ca="1">Table4[[#This Row],[Weekly Cashout (-Fees)]]*4</f>
        <v>4185.8899999999994</v>
      </c>
    </row>
    <row r="325" spans="1:11" ht="15.75" customHeight="1" thickBot="1" x14ac:dyDescent="0.3">
      <c r="A325" s="15">
        <f t="shared" ref="A325:A368" ca="1" si="33">A324+1</f>
        <v>45390</v>
      </c>
      <c r="B325" s="16">
        <f t="shared" si="32"/>
        <v>322</v>
      </c>
      <c r="C325" s="17">
        <f t="shared" ca="1" si="30"/>
        <v>23132</v>
      </c>
      <c r="D325" s="17">
        <f ca="1">IF(WEEKDAY(Table4[[#This Row],[Date]],2)&lt;=5,C325*$I$4,"")</f>
        <v>231.32</v>
      </c>
      <c r="E325" s="11" t="str">
        <f ca="1">IF(AND(SUM($D$4:D325)-SUM($E$4:E324)&gt;=$K$2,WEEKDAY(Table4[[#This Row],[Date]],2)=5),SUM($D$4:D325)-SUM($F$4:F324),"")</f>
        <v/>
      </c>
      <c r="F325" s="17" t="str">
        <f t="shared" ca="1" si="28"/>
        <v/>
      </c>
      <c r="G325" s="50"/>
      <c r="H325" s="17">
        <f t="shared" ca="1" si="31"/>
        <v>23363.97000000003</v>
      </c>
      <c r="I325" s="51"/>
      <c r="J325" s="52">
        <f t="shared" ca="1" si="29"/>
        <v>1098.77</v>
      </c>
      <c r="K325" s="52">
        <f ca="1">Table4[[#This Row],[Weekly Cashout (-Fees)]]*4</f>
        <v>4395.08</v>
      </c>
    </row>
    <row r="326" spans="1:11" ht="15.75" customHeight="1" thickBot="1" x14ac:dyDescent="0.3">
      <c r="A326" s="91">
        <f t="shared" ca="1" si="33"/>
        <v>45391</v>
      </c>
      <c r="B326" s="92">
        <f t="shared" si="32"/>
        <v>323</v>
      </c>
      <c r="C326" s="93">
        <f t="shared" ca="1" si="30"/>
        <v>23132</v>
      </c>
      <c r="D326" s="93">
        <f ca="1">IF(WEEKDAY(Table4[[#This Row],[Date]],2)&lt;=5,C326*$I$4,"")</f>
        <v>231.32</v>
      </c>
      <c r="E326" s="94" t="str">
        <f ca="1">IF(AND(SUM($D$4:D326)-SUM($E$4:E325)&gt;=$K$2,WEEKDAY(Table4[[#This Row],[Date]],2)=5),SUM($D$4:D326)-SUM($F$4:F325),"")</f>
        <v/>
      </c>
      <c r="F326" s="93" t="str">
        <f t="shared" ref="F326:F368" ca="1" si="34">IF(E326="","",IF(E326&gt;$K$2,TRUNC(E326*100%),""))</f>
        <v/>
      </c>
      <c r="G326" s="95"/>
      <c r="H326" s="93">
        <f t="shared" ca="1" si="31"/>
        <v>23595.29000000003</v>
      </c>
      <c r="I326" s="96" t="s">
        <v>32</v>
      </c>
      <c r="J326" s="97">
        <f t="shared" ref="J326:J368" ca="1" si="35">IF(ISNUMBER(D326),D326*5-(D326*5*0.05),J325)</f>
        <v>1098.77</v>
      </c>
      <c r="K326" s="98">
        <f ca="1">Table4[[#This Row],[Weekly Cashout (-Fees)]]*4</f>
        <v>4395.08</v>
      </c>
    </row>
    <row r="327" spans="1:11" ht="15.75" customHeight="1" x14ac:dyDescent="0.25">
      <c r="A327" s="53">
        <f t="shared" ca="1" si="33"/>
        <v>45392</v>
      </c>
      <c r="B327" s="54">
        <f t="shared" si="32"/>
        <v>324</v>
      </c>
      <c r="C327" s="55">
        <f t="shared" ref="C327:C368" ca="1" si="36">IF(ISNUMBER(F326),C326+F326+G326,C326+G326)</f>
        <v>23132</v>
      </c>
      <c r="D327" s="55">
        <f ca="1">IF(WEEKDAY(Table4[[#This Row],[Date]],2)&lt;=5,C327*$I$4,"")</f>
        <v>231.32</v>
      </c>
      <c r="E327" s="11" t="str">
        <f ca="1">IF(AND(SUM($D$4:D327)-SUM($E$4:E326)&gt;=$K$2,WEEKDAY(Table4[[#This Row],[Date]],2)=5),SUM($D$4:D327)-SUM($F$4:F326),"")</f>
        <v/>
      </c>
      <c r="F327" s="55" t="str">
        <f t="shared" ca="1" si="34"/>
        <v/>
      </c>
      <c r="G327" s="12"/>
      <c r="H327" s="55">
        <f t="shared" ca="1" si="31"/>
        <v>23826.61000000003</v>
      </c>
      <c r="I327" s="39"/>
      <c r="J327" s="56">
        <f t="shared" ca="1" si="35"/>
        <v>1098.77</v>
      </c>
      <c r="K327" s="56">
        <f ca="1">Table4[[#This Row],[Weekly Cashout (-Fees)]]*4</f>
        <v>4395.08</v>
      </c>
    </row>
    <row r="328" spans="1:11" ht="15.75" customHeight="1" x14ac:dyDescent="0.25">
      <c r="A328" s="9">
        <f t="shared" ca="1" si="33"/>
        <v>45393</v>
      </c>
      <c r="B328" s="10">
        <f t="shared" si="32"/>
        <v>325</v>
      </c>
      <c r="C328" s="11">
        <f t="shared" ca="1" si="36"/>
        <v>23132</v>
      </c>
      <c r="D328" s="11">
        <f ca="1">IF(WEEKDAY(Table4[[#This Row],[Date]],2)&lt;=5,C328*$I$4,"")</f>
        <v>231.32</v>
      </c>
      <c r="E328" s="11" t="str">
        <f ca="1">IF(AND(SUM($D$4:D328)-SUM($E$4:E327)&gt;=$K$2,WEEKDAY(Table4[[#This Row],[Date]],2)=5),SUM($D$4:D328)-SUM($F$4:F327),"")</f>
        <v/>
      </c>
      <c r="F328" s="11" t="str">
        <f t="shared" ca="1" si="34"/>
        <v/>
      </c>
      <c r="G328" s="14"/>
      <c r="H328" s="11">
        <f t="shared" ca="1" si="31"/>
        <v>24057.930000000029</v>
      </c>
      <c r="I328" s="40"/>
      <c r="J328" s="13">
        <f t="shared" ca="1" si="35"/>
        <v>1098.77</v>
      </c>
      <c r="K328" s="13">
        <f ca="1">Table4[[#This Row],[Weekly Cashout (-Fees)]]*4</f>
        <v>4395.08</v>
      </c>
    </row>
    <row r="329" spans="1:11" ht="15.75" customHeight="1" x14ac:dyDescent="0.25">
      <c r="A329" s="9">
        <f t="shared" ca="1" si="33"/>
        <v>45394</v>
      </c>
      <c r="B329" s="10">
        <f t="shared" si="32"/>
        <v>326</v>
      </c>
      <c r="C329" s="11">
        <f t="shared" ca="1" si="36"/>
        <v>23132</v>
      </c>
      <c r="D329" s="11">
        <f ca="1">IF(WEEKDAY(Table4[[#This Row],[Date]],2)&lt;=5,C329*$I$4,"")</f>
        <v>231.32</v>
      </c>
      <c r="E329" s="11">
        <f ca="1">IF(AND(SUM($D$4:D329)-SUM($E$4:E328)&gt;=$K$2,WEEKDAY(Table4[[#This Row],[Date]],2)=5),SUM($D$4:D329)-SUM($F$4:F328),"")</f>
        <v>1157.2500000000146</v>
      </c>
      <c r="F329" s="11">
        <f t="shared" ca="1" si="34"/>
        <v>1157</v>
      </c>
      <c r="G329" s="14"/>
      <c r="H329" s="11">
        <f t="shared" ref="H329:H368" ca="1" si="37">IF(ISNUMBER(D329),H328+G329+D329,H328+G329)</f>
        <v>24289.250000000029</v>
      </c>
      <c r="I329" s="40"/>
      <c r="J329" s="13">
        <f t="shared" ca="1" si="35"/>
        <v>1098.77</v>
      </c>
      <c r="K329" s="13">
        <f ca="1">Table4[[#This Row],[Weekly Cashout (-Fees)]]*4</f>
        <v>4395.08</v>
      </c>
    </row>
    <row r="330" spans="1:11" ht="15.75" customHeight="1" x14ac:dyDescent="0.25">
      <c r="A330" s="9">
        <f t="shared" ca="1" si="33"/>
        <v>45395</v>
      </c>
      <c r="B330" s="10">
        <f t="shared" si="32"/>
        <v>327</v>
      </c>
      <c r="C330" s="11">
        <f t="shared" ca="1" si="36"/>
        <v>24289</v>
      </c>
      <c r="D330" s="11" t="str">
        <f ca="1">IF(WEEKDAY(Table4[[#This Row],[Date]],2)&lt;=5,C330*$I$4,"")</f>
        <v/>
      </c>
      <c r="E330" s="11" t="str">
        <f ca="1">IF(AND(SUM($D$4:D330)-SUM($E$4:E329)&gt;=$K$2,WEEKDAY(Table4[[#This Row],[Date]],2)=5),SUM($D$4:D330)-SUM($F$4:F329),"")</f>
        <v/>
      </c>
      <c r="F330" s="11" t="str">
        <f t="shared" ca="1" si="34"/>
        <v/>
      </c>
      <c r="G330" s="14"/>
      <c r="H330" s="11">
        <f t="shared" ca="1" si="37"/>
        <v>24289.250000000029</v>
      </c>
      <c r="I330" s="40"/>
      <c r="J330" s="13">
        <f t="shared" ca="1" si="35"/>
        <v>1098.77</v>
      </c>
      <c r="K330" s="13">
        <f ca="1">Table4[[#This Row],[Weekly Cashout (-Fees)]]*4</f>
        <v>4395.08</v>
      </c>
    </row>
    <row r="331" spans="1:11" ht="15.75" customHeight="1" x14ac:dyDescent="0.25">
      <c r="A331" s="9">
        <f t="shared" ca="1" si="33"/>
        <v>45396</v>
      </c>
      <c r="B331" s="10">
        <f t="shared" si="32"/>
        <v>328</v>
      </c>
      <c r="C331" s="11">
        <f t="shared" ca="1" si="36"/>
        <v>24289</v>
      </c>
      <c r="D331" s="11" t="str">
        <f ca="1">IF(WEEKDAY(Table4[[#This Row],[Date]],2)&lt;=5,C331*$I$4,"")</f>
        <v/>
      </c>
      <c r="E331" s="11" t="str">
        <f ca="1">IF(AND(SUM($D$4:D331)-SUM($E$4:E330)&gt;=$K$2,WEEKDAY(Table4[[#This Row],[Date]],2)=5),SUM($D$4:D331)-SUM($F$4:F330),"")</f>
        <v/>
      </c>
      <c r="F331" s="11" t="str">
        <f t="shared" ca="1" si="34"/>
        <v/>
      </c>
      <c r="G331" s="14"/>
      <c r="H331" s="11">
        <f t="shared" ca="1" si="37"/>
        <v>24289.250000000029</v>
      </c>
      <c r="I331" s="40"/>
      <c r="J331" s="13">
        <f t="shared" ca="1" si="35"/>
        <v>1098.77</v>
      </c>
      <c r="K331" s="13">
        <f ca="1">Table4[[#This Row],[Weekly Cashout (-Fees)]]*4</f>
        <v>4395.08</v>
      </c>
    </row>
    <row r="332" spans="1:11" ht="15.75" customHeight="1" x14ac:dyDescent="0.25">
      <c r="A332" s="9">
        <f t="shared" ca="1" si="33"/>
        <v>45397</v>
      </c>
      <c r="B332" s="10">
        <f t="shared" si="32"/>
        <v>329</v>
      </c>
      <c r="C332" s="11">
        <f t="shared" ca="1" si="36"/>
        <v>24289</v>
      </c>
      <c r="D332" s="11">
        <f ca="1">IF(WEEKDAY(Table4[[#This Row],[Date]],2)&lt;=5,C332*$I$4,"")</f>
        <v>242.89000000000001</v>
      </c>
      <c r="E332" s="11" t="str">
        <f ca="1">IF(AND(SUM($D$4:D332)-SUM($E$4:E331)&gt;=$K$2,WEEKDAY(Table4[[#This Row],[Date]],2)=5),SUM($D$4:D332)-SUM($F$4:F331),"")</f>
        <v/>
      </c>
      <c r="F332" s="11" t="str">
        <f t="shared" ca="1" si="34"/>
        <v/>
      </c>
      <c r="G332" s="14"/>
      <c r="H332" s="11">
        <f t="shared" ca="1" si="37"/>
        <v>24532.140000000029</v>
      </c>
      <c r="I332" s="40"/>
      <c r="J332" s="13">
        <f t="shared" ca="1" si="35"/>
        <v>1153.7275</v>
      </c>
      <c r="K332" s="13">
        <f ca="1">Table4[[#This Row],[Weekly Cashout (-Fees)]]*4</f>
        <v>4614.91</v>
      </c>
    </row>
    <row r="333" spans="1:11" ht="15.75" customHeight="1" x14ac:dyDescent="0.25">
      <c r="A333" s="9">
        <f t="shared" ca="1" si="33"/>
        <v>45398</v>
      </c>
      <c r="B333" s="10">
        <f t="shared" si="32"/>
        <v>330</v>
      </c>
      <c r="C333" s="11">
        <f t="shared" ca="1" si="36"/>
        <v>24289</v>
      </c>
      <c r="D333" s="11">
        <f ca="1">IF(WEEKDAY(Table4[[#This Row],[Date]],2)&lt;=5,C333*$I$4,"")</f>
        <v>242.89000000000001</v>
      </c>
      <c r="E333" s="11" t="str">
        <f ca="1">IF(AND(SUM($D$4:D333)-SUM($E$4:E332)&gt;=$K$2,WEEKDAY(Table4[[#This Row],[Date]],2)=5),SUM($D$4:D333)-SUM($F$4:F332),"")</f>
        <v/>
      </c>
      <c r="F333" s="11" t="str">
        <f t="shared" ca="1" si="34"/>
        <v/>
      </c>
      <c r="G333" s="14"/>
      <c r="H333" s="11">
        <f t="shared" ca="1" si="37"/>
        <v>24775.030000000028</v>
      </c>
      <c r="I333" s="40"/>
      <c r="J333" s="13">
        <f t="shared" ca="1" si="35"/>
        <v>1153.7275</v>
      </c>
      <c r="K333" s="13">
        <f ca="1">Table4[[#This Row],[Weekly Cashout (-Fees)]]*4</f>
        <v>4614.91</v>
      </c>
    </row>
    <row r="334" spans="1:11" ht="15.75" customHeight="1" x14ac:dyDescent="0.25">
      <c r="A334" s="9">
        <f t="shared" ca="1" si="33"/>
        <v>45399</v>
      </c>
      <c r="B334" s="10">
        <f t="shared" si="32"/>
        <v>331</v>
      </c>
      <c r="C334" s="11">
        <f t="shared" ca="1" si="36"/>
        <v>24289</v>
      </c>
      <c r="D334" s="11">
        <f ca="1">IF(WEEKDAY(Table4[[#This Row],[Date]],2)&lt;=5,C334*$I$4,"")</f>
        <v>242.89000000000001</v>
      </c>
      <c r="E334" s="11" t="str">
        <f ca="1">IF(AND(SUM($D$4:D334)-SUM($E$4:E333)&gt;=$K$2,WEEKDAY(Table4[[#This Row],[Date]],2)=5),SUM($D$4:D334)-SUM($F$4:F333),"")</f>
        <v/>
      </c>
      <c r="F334" s="11" t="str">
        <f t="shared" ca="1" si="34"/>
        <v/>
      </c>
      <c r="G334" s="14"/>
      <c r="H334" s="11">
        <f t="shared" ca="1" si="37"/>
        <v>25017.920000000027</v>
      </c>
      <c r="I334" s="40"/>
      <c r="J334" s="13">
        <f t="shared" ca="1" si="35"/>
        <v>1153.7275</v>
      </c>
      <c r="K334" s="13">
        <f ca="1">Table4[[#This Row],[Weekly Cashout (-Fees)]]*4</f>
        <v>4614.91</v>
      </c>
    </row>
    <row r="335" spans="1:11" ht="15.75" customHeight="1" x14ac:dyDescent="0.25">
      <c r="A335" s="9">
        <f t="shared" ca="1" si="33"/>
        <v>45400</v>
      </c>
      <c r="B335" s="10">
        <f t="shared" si="32"/>
        <v>332</v>
      </c>
      <c r="C335" s="11">
        <f t="shared" ca="1" si="36"/>
        <v>24289</v>
      </c>
      <c r="D335" s="11">
        <f ca="1">IF(WEEKDAY(Table4[[#This Row],[Date]],2)&lt;=5,C335*$I$4,"")</f>
        <v>242.89000000000001</v>
      </c>
      <c r="E335" s="11" t="str">
        <f ca="1">IF(AND(SUM($D$4:D335)-SUM($E$4:E334)&gt;=$K$2,WEEKDAY(Table4[[#This Row],[Date]],2)=5),SUM($D$4:D335)-SUM($F$4:F334),"")</f>
        <v/>
      </c>
      <c r="F335" s="11" t="str">
        <f t="shared" ca="1" si="34"/>
        <v/>
      </c>
      <c r="G335" s="14"/>
      <c r="H335" s="11">
        <f t="shared" ca="1" si="37"/>
        <v>25260.810000000027</v>
      </c>
      <c r="I335" s="40"/>
      <c r="J335" s="13">
        <f t="shared" ca="1" si="35"/>
        <v>1153.7275</v>
      </c>
      <c r="K335" s="13">
        <f ca="1">Table4[[#This Row],[Weekly Cashout (-Fees)]]*4</f>
        <v>4614.91</v>
      </c>
    </row>
    <row r="336" spans="1:11" ht="15.75" customHeight="1" x14ac:dyDescent="0.25">
      <c r="A336" s="9">
        <f t="shared" ca="1" si="33"/>
        <v>45401</v>
      </c>
      <c r="B336" s="10">
        <f t="shared" si="32"/>
        <v>333</v>
      </c>
      <c r="C336" s="11">
        <f t="shared" ca="1" si="36"/>
        <v>24289</v>
      </c>
      <c r="D336" s="11">
        <f ca="1">IF(WEEKDAY(Table4[[#This Row],[Date]],2)&lt;=5,C336*$I$4,"")</f>
        <v>242.89000000000001</v>
      </c>
      <c r="E336" s="11">
        <f ca="1">IF(AND(SUM($D$4:D336)-SUM($E$4:E335)&gt;=$K$2,WEEKDAY(Table4[[#This Row],[Date]],2)=5),SUM($D$4:D336)-SUM($F$4:F335),"")</f>
        <v>1214.7000000000116</v>
      </c>
      <c r="F336" s="11">
        <f t="shared" ca="1" si="34"/>
        <v>1214</v>
      </c>
      <c r="G336" s="14"/>
      <c r="H336" s="11">
        <f t="shared" ca="1" si="37"/>
        <v>25503.700000000026</v>
      </c>
      <c r="I336" s="40"/>
      <c r="J336" s="13">
        <f t="shared" ca="1" si="35"/>
        <v>1153.7275</v>
      </c>
      <c r="K336" s="13">
        <f ca="1">Table4[[#This Row],[Weekly Cashout (-Fees)]]*4</f>
        <v>4614.91</v>
      </c>
    </row>
    <row r="337" spans="1:11" ht="15.75" customHeight="1" x14ac:dyDescent="0.25">
      <c r="A337" s="9">
        <f t="shared" ca="1" si="33"/>
        <v>45402</v>
      </c>
      <c r="B337" s="10">
        <f t="shared" si="32"/>
        <v>334</v>
      </c>
      <c r="C337" s="11">
        <f t="shared" ca="1" si="36"/>
        <v>25503</v>
      </c>
      <c r="D337" s="11" t="str">
        <f ca="1">IF(WEEKDAY(Table4[[#This Row],[Date]],2)&lt;=5,C337*$I$4,"")</f>
        <v/>
      </c>
      <c r="E337" s="11" t="str">
        <f ca="1">IF(AND(SUM($D$4:D337)-SUM($E$4:E336)&gt;=$K$2,WEEKDAY(Table4[[#This Row],[Date]],2)=5),SUM($D$4:D337)-SUM($F$4:F336),"")</f>
        <v/>
      </c>
      <c r="F337" s="11" t="str">
        <f t="shared" ca="1" si="34"/>
        <v/>
      </c>
      <c r="G337" s="14"/>
      <c r="H337" s="11">
        <f t="shared" ca="1" si="37"/>
        <v>25503.700000000026</v>
      </c>
      <c r="I337" s="40"/>
      <c r="J337" s="13">
        <f t="shared" ca="1" si="35"/>
        <v>1153.7275</v>
      </c>
      <c r="K337" s="13">
        <f ca="1">Table4[[#This Row],[Weekly Cashout (-Fees)]]*4</f>
        <v>4614.91</v>
      </c>
    </row>
    <row r="338" spans="1:11" ht="15.75" customHeight="1" x14ac:dyDescent="0.25">
      <c r="A338" s="9">
        <f t="shared" ca="1" si="33"/>
        <v>45403</v>
      </c>
      <c r="B338" s="10">
        <f t="shared" si="32"/>
        <v>335</v>
      </c>
      <c r="C338" s="11">
        <f t="shared" ca="1" si="36"/>
        <v>25503</v>
      </c>
      <c r="D338" s="11" t="str">
        <f ca="1">IF(WEEKDAY(Table4[[#This Row],[Date]],2)&lt;=5,C338*$I$4,"")</f>
        <v/>
      </c>
      <c r="E338" s="11" t="str">
        <f ca="1">IF(AND(SUM($D$4:D338)-SUM($E$4:E337)&gt;=$K$2,WEEKDAY(Table4[[#This Row],[Date]],2)=5),SUM($D$4:D338)-SUM($F$4:F337),"")</f>
        <v/>
      </c>
      <c r="F338" s="11" t="str">
        <f t="shared" ca="1" si="34"/>
        <v/>
      </c>
      <c r="G338" s="14"/>
      <c r="H338" s="11">
        <f t="shared" ca="1" si="37"/>
        <v>25503.700000000026</v>
      </c>
      <c r="I338" s="40"/>
      <c r="J338" s="13">
        <f t="shared" ca="1" si="35"/>
        <v>1153.7275</v>
      </c>
      <c r="K338" s="13">
        <f ca="1">Table4[[#This Row],[Weekly Cashout (-Fees)]]*4</f>
        <v>4614.91</v>
      </c>
    </row>
    <row r="339" spans="1:11" ht="15.75" customHeight="1" x14ac:dyDescent="0.25">
      <c r="A339" s="9">
        <f t="shared" ca="1" si="33"/>
        <v>45404</v>
      </c>
      <c r="B339" s="10">
        <f t="shared" si="32"/>
        <v>336</v>
      </c>
      <c r="C339" s="11">
        <f t="shared" ca="1" si="36"/>
        <v>25503</v>
      </c>
      <c r="D339" s="11">
        <f ca="1">IF(WEEKDAY(Table4[[#This Row],[Date]],2)&lt;=5,C339*$I$4,"")</f>
        <v>255.03</v>
      </c>
      <c r="E339" s="11" t="str">
        <f ca="1">IF(AND(SUM($D$4:D339)-SUM($E$4:E338)&gt;=$K$2,WEEKDAY(Table4[[#This Row],[Date]],2)=5),SUM($D$4:D339)-SUM($F$4:F338),"")</f>
        <v/>
      </c>
      <c r="F339" s="11" t="str">
        <f t="shared" ca="1" si="34"/>
        <v/>
      </c>
      <c r="G339" s="14"/>
      <c r="H339" s="11">
        <f t="shared" ca="1" si="37"/>
        <v>25758.730000000025</v>
      </c>
      <c r="I339" s="40"/>
      <c r="J339" s="13">
        <f t="shared" ca="1" si="35"/>
        <v>1211.3925000000002</v>
      </c>
      <c r="K339" s="13">
        <f ca="1">Table4[[#This Row],[Weekly Cashout (-Fees)]]*4</f>
        <v>4845.5700000000006</v>
      </c>
    </row>
    <row r="340" spans="1:11" ht="15.75" customHeight="1" x14ac:dyDescent="0.25">
      <c r="A340" s="9">
        <f t="shared" ca="1" si="33"/>
        <v>45405</v>
      </c>
      <c r="B340" s="10">
        <f t="shared" si="32"/>
        <v>337</v>
      </c>
      <c r="C340" s="11">
        <f t="shared" ca="1" si="36"/>
        <v>25503</v>
      </c>
      <c r="D340" s="11">
        <f ca="1">IF(WEEKDAY(Table4[[#This Row],[Date]],2)&lt;=5,C340*$I$4,"")</f>
        <v>255.03</v>
      </c>
      <c r="E340" s="11" t="str">
        <f ca="1">IF(AND(SUM($D$4:D340)-SUM($E$4:E339)&gt;=$K$2,WEEKDAY(Table4[[#This Row],[Date]],2)=5),SUM($D$4:D340)-SUM($F$4:F339),"")</f>
        <v/>
      </c>
      <c r="F340" s="11" t="str">
        <f t="shared" ca="1" si="34"/>
        <v/>
      </c>
      <c r="G340" s="14"/>
      <c r="H340" s="11">
        <f t="shared" ca="1" si="37"/>
        <v>26013.760000000024</v>
      </c>
      <c r="I340" s="40"/>
      <c r="J340" s="13">
        <f t="shared" ca="1" si="35"/>
        <v>1211.3925000000002</v>
      </c>
      <c r="K340" s="13">
        <f ca="1">Table4[[#This Row],[Weekly Cashout (-Fees)]]*4</f>
        <v>4845.5700000000006</v>
      </c>
    </row>
    <row r="341" spans="1:11" ht="15.75" customHeight="1" x14ac:dyDescent="0.25">
      <c r="A341" s="9">
        <f t="shared" ca="1" si="33"/>
        <v>45406</v>
      </c>
      <c r="B341" s="10">
        <f t="shared" si="32"/>
        <v>338</v>
      </c>
      <c r="C341" s="11">
        <f t="shared" ca="1" si="36"/>
        <v>25503</v>
      </c>
      <c r="D341" s="11">
        <f ca="1">IF(WEEKDAY(Table4[[#This Row],[Date]],2)&lt;=5,C341*$I$4,"")</f>
        <v>255.03</v>
      </c>
      <c r="E341" s="11" t="str">
        <f ca="1">IF(AND(SUM($D$4:D341)-SUM($E$4:E340)&gt;=$K$2,WEEKDAY(Table4[[#This Row],[Date]],2)=5),SUM($D$4:D341)-SUM($F$4:F340),"")</f>
        <v/>
      </c>
      <c r="F341" s="11" t="str">
        <f t="shared" ca="1" si="34"/>
        <v/>
      </c>
      <c r="G341" s="14"/>
      <c r="H341" s="11">
        <f t="shared" ca="1" si="37"/>
        <v>26268.790000000023</v>
      </c>
      <c r="I341" s="40"/>
      <c r="J341" s="13">
        <f t="shared" ca="1" si="35"/>
        <v>1211.3925000000002</v>
      </c>
      <c r="K341" s="13">
        <f ca="1">Table4[[#This Row],[Weekly Cashout (-Fees)]]*4</f>
        <v>4845.5700000000006</v>
      </c>
    </row>
    <row r="342" spans="1:11" ht="15.75" customHeight="1" x14ac:dyDescent="0.25">
      <c r="A342" s="9">
        <f t="shared" ca="1" si="33"/>
        <v>45407</v>
      </c>
      <c r="B342" s="10">
        <f t="shared" si="32"/>
        <v>339</v>
      </c>
      <c r="C342" s="11">
        <f t="shared" ca="1" si="36"/>
        <v>25503</v>
      </c>
      <c r="D342" s="11">
        <f ca="1">IF(WEEKDAY(Table4[[#This Row],[Date]],2)&lt;=5,C342*$I$4,"")</f>
        <v>255.03</v>
      </c>
      <c r="E342" s="11" t="str">
        <f ca="1">IF(AND(SUM($D$4:D342)-SUM($E$4:E341)&gt;=$K$2,WEEKDAY(Table4[[#This Row],[Date]],2)=5),SUM($D$4:D342)-SUM($F$4:F341),"")</f>
        <v/>
      </c>
      <c r="F342" s="11" t="str">
        <f t="shared" ca="1" si="34"/>
        <v/>
      </c>
      <c r="G342" s="14"/>
      <c r="H342" s="11">
        <f t="shared" ca="1" si="37"/>
        <v>26523.820000000022</v>
      </c>
      <c r="I342" s="40"/>
      <c r="J342" s="13">
        <f t="shared" ca="1" si="35"/>
        <v>1211.3925000000002</v>
      </c>
      <c r="K342" s="13">
        <f ca="1">Table4[[#This Row],[Weekly Cashout (-Fees)]]*4</f>
        <v>4845.5700000000006</v>
      </c>
    </row>
    <row r="343" spans="1:11" ht="15.75" customHeight="1" x14ac:dyDescent="0.25">
      <c r="A343" s="9">
        <f t="shared" ca="1" si="33"/>
        <v>45408</v>
      </c>
      <c r="B343" s="10">
        <f t="shared" si="32"/>
        <v>340</v>
      </c>
      <c r="C343" s="11">
        <f t="shared" ca="1" si="36"/>
        <v>25503</v>
      </c>
      <c r="D343" s="11">
        <f ca="1">IF(WEEKDAY(Table4[[#This Row],[Date]],2)&lt;=5,C343*$I$4,"")</f>
        <v>255.03</v>
      </c>
      <c r="E343" s="11">
        <f ca="1">IF(AND(SUM($D$4:D343)-SUM($E$4:E342)&gt;=$K$2,WEEKDAY(Table4[[#This Row],[Date]],2)=5),SUM($D$4:D343)-SUM($F$4:F342),"")</f>
        <v>1275.8500000000058</v>
      </c>
      <c r="F343" s="11">
        <f t="shared" ca="1" si="34"/>
        <v>1275</v>
      </c>
      <c r="G343" s="14"/>
      <c r="H343" s="11">
        <f t="shared" ca="1" si="37"/>
        <v>26778.85000000002</v>
      </c>
      <c r="I343" s="40"/>
      <c r="J343" s="13">
        <f t="shared" ca="1" si="35"/>
        <v>1211.3925000000002</v>
      </c>
      <c r="K343" s="13">
        <f ca="1">Table4[[#This Row],[Weekly Cashout (-Fees)]]*4</f>
        <v>4845.5700000000006</v>
      </c>
    </row>
    <row r="344" spans="1:11" ht="15.75" customHeight="1" x14ac:dyDescent="0.25">
      <c r="A344" s="9">
        <f t="shared" ca="1" si="33"/>
        <v>45409</v>
      </c>
      <c r="B344" s="10">
        <f t="shared" si="32"/>
        <v>341</v>
      </c>
      <c r="C344" s="11">
        <f t="shared" ca="1" si="36"/>
        <v>26778</v>
      </c>
      <c r="D344" s="11" t="str">
        <f ca="1">IF(WEEKDAY(Table4[[#This Row],[Date]],2)&lt;=5,C344*$I$4,"")</f>
        <v/>
      </c>
      <c r="E344" s="11" t="str">
        <f ca="1">IF(AND(SUM($D$4:D344)-SUM($E$4:E343)&gt;=$K$2,WEEKDAY(Table4[[#This Row],[Date]],2)=5),SUM($D$4:D344)-SUM($F$4:F343),"")</f>
        <v/>
      </c>
      <c r="F344" s="11" t="str">
        <f t="shared" ca="1" si="34"/>
        <v/>
      </c>
      <c r="G344" s="14"/>
      <c r="H344" s="11">
        <f t="shared" ca="1" si="37"/>
        <v>26778.85000000002</v>
      </c>
      <c r="I344" s="40"/>
      <c r="J344" s="13">
        <f t="shared" ca="1" si="35"/>
        <v>1211.3925000000002</v>
      </c>
      <c r="K344" s="13">
        <f ca="1">Table4[[#This Row],[Weekly Cashout (-Fees)]]*4</f>
        <v>4845.5700000000006</v>
      </c>
    </row>
    <row r="345" spans="1:11" ht="15.75" customHeight="1" x14ac:dyDescent="0.25">
      <c r="A345" s="9">
        <f t="shared" ca="1" si="33"/>
        <v>45410</v>
      </c>
      <c r="B345" s="10">
        <f t="shared" si="32"/>
        <v>342</v>
      </c>
      <c r="C345" s="11">
        <f t="shared" ca="1" si="36"/>
        <v>26778</v>
      </c>
      <c r="D345" s="11" t="str">
        <f ca="1">IF(WEEKDAY(Table4[[#This Row],[Date]],2)&lt;=5,C345*$I$4,"")</f>
        <v/>
      </c>
      <c r="E345" s="11" t="str">
        <f ca="1">IF(AND(SUM($D$4:D345)-SUM($E$4:E344)&gt;=$K$2,WEEKDAY(Table4[[#This Row],[Date]],2)=5),SUM($D$4:D345)-SUM($F$4:F344),"")</f>
        <v/>
      </c>
      <c r="F345" s="11" t="str">
        <f t="shared" ca="1" si="34"/>
        <v/>
      </c>
      <c r="G345" s="14"/>
      <c r="H345" s="11">
        <f t="shared" ca="1" si="37"/>
        <v>26778.85000000002</v>
      </c>
      <c r="I345" s="40"/>
      <c r="J345" s="13">
        <f t="shared" ca="1" si="35"/>
        <v>1211.3925000000002</v>
      </c>
      <c r="K345" s="13">
        <f ca="1">Table4[[#This Row],[Weekly Cashout (-Fees)]]*4</f>
        <v>4845.5700000000006</v>
      </c>
    </row>
    <row r="346" spans="1:11" ht="15.75" customHeight="1" x14ac:dyDescent="0.25">
      <c r="A346" s="9">
        <f t="shared" ca="1" si="33"/>
        <v>45411</v>
      </c>
      <c r="B346" s="10">
        <f t="shared" si="32"/>
        <v>343</v>
      </c>
      <c r="C346" s="11">
        <f t="shared" ca="1" si="36"/>
        <v>26778</v>
      </c>
      <c r="D346" s="11">
        <f ca="1">IF(WEEKDAY(Table4[[#This Row],[Date]],2)&lt;=5,C346*$I$4,"")</f>
        <v>267.78000000000003</v>
      </c>
      <c r="E346" s="11" t="str">
        <f ca="1">IF(AND(SUM($D$4:D346)-SUM($E$4:E345)&gt;=$K$2,WEEKDAY(Table4[[#This Row],[Date]],2)=5),SUM($D$4:D346)-SUM($F$4:F345),"")</f>
        <v/>
      </c>
      <c r="F346" s="11" t="str">
        <f t="shared" ca="1" si="34"/>
        <v/>
      </c>
      <c r="G346" s="14"/>
      <c r="H346" s="11">
        <f t="shared" ca="1" si="37"/>
        <v>27046.630000000019</v>
      </c>
      <c r="I346" s="40"/>
      <c r="J346" s="13">
        <f t="shared" ca="1" si="35"/>
        <v>1271.9550000000002</v>
      </c>
      <c r="K346" s="13">
        <f ca="1">Table4[[#This Row],[Weekly Cashout (-Fees)]]*4</f>
        <v>5087.8200000000006</v>
      </c>
    </row>
    <row r="347" spans="1:11" ht="15.75" customHeight="1" x14ac:dyDescent="0.25">
      <c r="A347" s="9">
        <f t="shared" ca="1" si="33"/>
        <v>45412</v>
      </c>
      <c r="B347" s="10">
        <f t="shared" si="32"/>
        <v>344</v>
      </c>
      <c r="C347" s="11">
        <f t="shared" ca="1" si="36"/>
        <v>26778</v>
      </c>
      <c r="D347" s="11">
        <f ca="1">IF(WEEKDAY(Table4[[#This Row],[Date]],2)&lt;=5,C347*$I$4,"")</f>
        <v>267.78000000000003</v>
      </c>
      <c r="E347" s="11" t="str">
        <f ca="1">IF(AND(SUM($D$4:D347)-SUM($E$4:E346)&gt;=$K$2,WEEKDAY(Table4[[#This Row],[Date]],2)=5),SUM($D$4:D347)-SUM($F$4:F346),"")</f>
        <v/>
      </c>
      <c r="F347" s="11" t="str">
        <f t="shared" ca="1" si="34"/>
        <v/>
      </c>
      <c r="G347" s="14"/>
      <c r="H347" s="11">
        <f t="shared" ca="1" si="37"/>
        <v>27314.410000000018</v>
      </c>
      <c r="I347" s="40"/>
      <c r="J347" s="13">
        <f t="shared" ca="1" si="35"/>
        <v>1271.9550000000002</v>
      </c>
      <c r="K347" s="13">
        <f ca="1">Table4[[#This Row],[Weekly Cashout (-Fees)]]*4</f>
        <v>5087.8200000000006</v>
      </c>
    </row>
    <row r="348" spans="1:11" ht="15.75" customHeight="1" x14ac:dyDescent="0.25">
      <c r="A348" s="9">
        <f t="shared" ca="1" si="33"/>
        <v>45413</v>
      </c>
      <c r="B348" s="10">
        <f t="shared" si="32"/>
        <v>345</v>
      </c>
      <c r="C348" s="11">
        <f t="shared" ca="1" si="36"/>
        <v>26778</v>
      </c>
      <c r="D348" s="11">
        <f ca="1">IF(WEEKDAY(Table4[[#This Row],[Date]],2)&lt;=5,C348*$I$4,"")</f>
        <v>267.78000000000003</v>
      </c>
      <c r="E348" s="11" t="str">
        <f ca="1">IF(AND(SUM($D$4:D348)-SUM($E$4:E347)&gt;=$K$2,WEEKDAY(Table4[[#This Row],[Date]],2)=5),SUM($D$4:D348)-SUM($F$4:F347),"")</f>
        <v/>
      </c>
      <c r="F348" s="11" t="str">
        <f t="shared" ca="1" si="34"/>
        <v/>
      </c>
      <c r="G348" s="14"/>
      <c r="H348" s="11">
        <f t="shared" ca="1" si="37"/>
        <v>27582.190000000017</v>
      </c>
      <c r="I348" s="40"/>
      <c r="J348" s="13">
        <f t="shared" ca="1" si="35"/>
        <v>1271.9550000000002</v>
      </c>
      <c r="K348" s="13">
        <f ca="1">Table4[[#This Row],[Weekly Cashout (-Fees)]]*4</f>
        <v>5087.8200000000006</v>
      </c>
    </row>
    <row r="349" spans="1:11" ht="15.75" customHeight="1" x14ac:dyDescent="0.25">
      <c r="A349" s="9">
        <f t="shared" ca="1" si="33"/>
        <v>45414</v>
      </c>
      <c r="B349" s="10">
        <f t="shared" si="32"/>
        <v>346</v>
      </c>
      <c r="C349" s="11">
        <f t="shared" ca="1" si="36"/>
        <v>26778</v>
      </c>
      <c r="D349" s="11">
        <f ca="1">IF(WEEKDAY(Table4[[#This Row],[Date]],2)&lt;=5,C349*$I$4,"")</f>
        <v>267.78000000000003</v>
      </c>
      <c r="E349" s="11" t="str">
        <f ca="1">IF(AND(SUM($D$4:D349)-SUM($E$4:E348)&gt;=$K$2,WEEKDAY(Table4[[#This Row],[Date]],2)=5),SUM($D$4:D349)-SUM($F$4:F348),"")</f>
        <v/>
      </c>
      <c r="F349" s="11" t="str">
        <f t="shared" ca="1" si="34"/>
        <v/>
      </c>
      <c r="G349" s="14"/>
      <c r="H349" s="11">
        <f t="shared" ca="1" si="37"/>
        <v>27849.970000000016</v>
      </c>
      <c r="I349" s="40"/>
      <c r="J349" s="13">
        <f t="shared" ca="1" si="35"/>
        <v>1271.9550000000002</v>
      </c>
      <c r="K349" s="13">
        <f ca="1">Table4[[#This Row],[Weekly Cashout (-Fees)]]*4</f>
        <v>5087.8200000000006</v>
      </c>
    </row>
    <row r="350" spans="1:11" ht="15.75" customHeight="1" x14ac:dyDescent="0.25">
      <c r="A350" s="9">
        <f t="shared" ca="1" si="33"/>
        <v>45415</v>
      </c>
      <c r="B350" s="10">
        <f t="shared" si="32"/>
        <v>347</v>
      </c>
      <c r="C350" s="11">
        <f t="shared" ca="1" si="36"/>
        <v>26778</v>
      </c>
      <c r="D350" s="11">
        <f ca="1">IF(WEEKDAY(Table4[[#This Row],[Date]],2)&lt;=5,C350*$I$4,"")</f>
        <v>267.78000000000003</v>
      </c>
      <c r="E350" s="11">
        <f ca="1">IF(AND(SUM($D$4:D350)-SUM($E$4:E349)&gt;=$K$2,WEEKDAY(Table4[[#This Row],[Date]],2)=5),SUM($D$4:D350)-SUM($F$4:F349),"")</f>
        <v>1339.75</v>
      </c>
      <c r="F350" s="11">
        <f t="shared" ca="1" si="34"/>
        <v>1339</v>
      </c>
      <c r="G350" s="14"/>
      <c r="H350" s="11">
        <f t="shared" ca="1" si="37"/>
        <v>28117.750000000015</v>
      </c>
      <c r="I350" s="40"/>
      <c r="J350" s="13">
        <f t="shared" ca="1" si="35"/>
        <v>1271.9550000000002</v>
      </c>
      <c r="K350" s="13">
        <f ca="1">Table4[[#This Row],[Weekly Cashout (-Fees)]]*4</f>
        <v>5087.8200000000006</v>
      </c>
    </row>
    <row r="351" spans="1:11" ht="15.75" customHeight="1" x14ac:dyDescent="0.25">
      <c r="A351" s="9">
        <f t="shared" ca="1" si="33"/>
        <v>45416</v>
      </c>
      <c r="B351" s="10">
        <f t="shared" si="32"/>
        <v>348</v>
      </c>
      <c r="C351" s="11">
        <f t="shared" ca="1" si="36"/>
        <v>28117</v>
      </c>
      <c r="D351" s="11" t="str">
        <f ca="1">IF(WEEKDAY(Table4[[#This Row],[Date]],2)&lt;=5,C351*$I$4,"")</f>
        <v/>
      </c>
      <c r="E351" s="11" t="str">
        <f ca="1">IF(AND(SUM($D$4:D351)-SUM($E$4:E350)&gt;=$K$2,WEEKDAY(Table4[[#This Row],[Date]],2)=5),SUM($D$4:D351)-SUM($F$4:F350),"")</f>
        <v/>
      </c>
      <c r="F351" s="11" t="str">
        <f t="shared" ca="1" si="34"/>
        <v/>
      </c>
      <c r="G351" s="14"/>
      <c r="H351" s="11">
        <f t="shared" ca="1" si="37"/>
        <v>28117.750000000015</v>
      </c>
      <c r="I351" s="40"/>
      <c r="J351" s="13">
        <f t="shared" ca="1" si="35"/>
        <v>1271.9550000000002</v>
      </c>
      <c r="K351" s="13">
        <f ca="1">Table4[[#This Row],[Weekly Cashout (-Fees)]]*4</f>
        <v>5087.8200000000006</v>
      </c>
    </row>
    <row r="352" spans="1:11" ht="15.75" customHeight="1" x14ac:dyDescent="0.25">
      <c r="A352" s="9">
        <f t="shared" ca="1" si="33"/>
        <v>45417</v>
      </c>
      <c r="B352" s="10">
        <f t="shared" si="32"/>
        <v>349</v>
      </c>
      <c r="C352" s="11">
        <f t="shared" ca="1" si="36"/>
        <v>28117</v>
      </c>
      <c r="D352" s="11" t="str">
        <f ca="1">IF(WEEKDAY(Table4[[#This Row],[Date]],2)&lt;=5,C352*$I$4,"")</f>
        <v/>
      </c>
      <c r="E352" s="11" t="str">
        <f ca="1">IF(AND(SUM($D$4:D352)-SUM($E$4:E351)&gt;=$K$2,WEEKDAY(Table4[[#This Row],[Date]],2)=5),SUM($D$4:D352)-SUM($F$4:F351),"")</f>
        <v/>
      </c>
      <c r="F352" s="11" t="str">
        <f t="shared" ca="1" si="34"/>
        <v/>
      </c>
      <c r="G352" s="14"/>
      <c r="H352" s="11">
        <f t="shared" ca="1" si="37"/>
        <v>28117.750000000015</v>
      </c>
      <c r="I352" s="40"/>
      <c r="J352" s="13">
        <f t="shared" ca="1" si="35"/>
        <v>1271.9550000000002</v>
      </c>
      <c r="K352" s="13">
        <f ca="1">Table4[[#This Row],[Weekly Cashout (-Fees)]]*4</f>
        <v>5087.8200000000006</v>
      </c>
    </row>
    <row r="353" spans="1:11" ht="15.75" customHeight="1" x14ac:dyDescent="0.25">
      <c r="A353" s="9">
        <f t="shared" ca="1" si="33"/>
        <v>45418</v>
      </c>
      <c r="B353" s="10">
        <f t="shared" si="32"/>
        <v>350</v>
      </c>
      <c r="C353" s="11">
        <f t="shared" ca="1" si="36"/>
        <v>28117</v>
      </c>
      <c r="D353" s="11">
        <f ca="1">IF(WEEKDAY(Table4[[#This Row],[Date]],2)&lt;=5,C353*$I$4,"")</f>
        <v>281.17</v>
      </c>
      <c r="E353" s="11" t="str">
        <f ca="1">IF(AND(SUM($D$4:D353)-SUM($E$4:E352)&gt;=$K$2,WEEKDAY(Table4[[#This Row],[Date]],2)=5),SUM($D$4:D353)-SUM($F$4:F352),"")</f>
        <v/>
      </c>
      <c r="F353" s="11" t="str">
        <f t="shared" ca="1" si="34"/>
        <v/>
      </c>
      <c r="G353" s="14"/>
      <c r="H353" s="11">
        <f t="shared" ca="1" si="37"/>
        <v>28398.920000000013</v>
      </c>
      <c r="I353" s="40"/>
      <c r="J353" s="13">
        <f t="shared" ca="1" si="35"/>
        <v>1335.5575000000001</v>
      </c>
      <c r="K353" s="13">
        <f ca="1">Table4[[#This Row],[Weekly Cashout (-Fees)]]*4</f>
        <v>5342.2300000000005</v>
      </c>
    </row>
    <row r="354" spans="1:11" ht="15.75" customHeight="1" x14ac:dyDescent="0.25">
      <c r="A354" s="9">
        <f t="shared" ca="1" si="33"/>
        <v>45419</v>
      </c>
      <c r="B354" s="10">
        <f t="shared" si="32"/>
        <v>351</v>
      </c>
      <c r="C354" s="11">
        <f t="shared" ca="1" si="36"/>
        <v>28117</v>
      </c>
      <c r="D354" s="11">
        <f ca="1">IF(WEEKDAY(Table4[[#This Row],[Date]],2)&lt;=5,C354*$I$4,"")</f>
        <v>281.17</v>
      </c>
      <c r="E354" s="11" t="str">
        <f ca="1">IF(AND(SUM($D$4:D354)-SUM($E$4:E353)&gt;=$K$2,WEEKDAY(Table4[[#This Row],[Date]],2)=5),SUM($D$4:D354)-SUM($F$4:F353),"")</f>
        <v/>
      </c>
      <c r="F354" s="11" t="str">
        <f t="shared" ca="1" si="34"/>
        <v/>
      </c>
      <c r="G354" s="14"/>
      <c r="H354" s="11">
        <f t="shared" ca="1" si="37"/>
        <v>28680.090000000011</v>
      </c>
      <c r="I354" s="40"/>
      <c r="J354" s="13">
        <f t="shared" ca="1" si="35"/>
        <v>1335.5575000000001</v>
      </c>
      <c r="K354" s="13">
        <f ca="1">Table4[[#This Row],[Weekly Cashout (-Fees)]]*4</f>
        <v>5342.2300000000005</v>
      </c>
    </row>
    <row r="355" spans="1:11" ht="15.75" customHeight="1" x14ac:dyDescent="0.25">
      <c r="A355" s="9">
        <f t="shared" ca="1" si="33"/>
        <v>45420</v>
      </c>
      <c r="B355" s="10">
        <f t="shared" si="32"/>
        <v>352</v>
      </c>
      <c r="C355" s="11">
        <f t="shared" ca="1" si="36"/>
        <v>28117</v>
      </c>
      <c r="D355" s="11">
        <f ca="1">IF(WEEKDAY(Table4[[#This Row],[Date]],2)&lt;=5,C355*$I$4,"")</f>
        <v>281.17</v>
      </c>
      <c r="E355" s="11" t="str">
        <f ca="1">IF(AND(SUM($D$4:D355)-SUM($E$4:E354)&gt;=$K$2,WEEKDAY(Table4[[#This Row],[Date]],2)=5),SUM($D$4:D355)-SUM($F$4:F354),"")</f>
        <v/>
      </c>
      <c r="F355" s="11" t="str">
        <f t="shared" ca="1" si="34"/>
        <v/>
      </c>
      <c r="G355" s="14"/>
      <c r="H355" s="11">
        <f t="shared" ca="1" si="37"/>
        <v>28961.260000000009</v>
      </c>
      <c r="I355" s="40"/>
      <c r="J355" s="13">
        <f t="shared" ca="1" si="35"/>
        <v>1335.5575000000001</v>
      </c>
      <c r="K355" s="13">
        <f ca="1">Table4[[#This Row],[Weekly Cashout (-Fees)]]*4</f>
        <v>5342.2300000000005</v>
      </c>
    </row>
    <row r="356" spans="1:11" ht="15.75" customHeight="1" x14ac:dyDescent="0.25">
      <c r="A356" s="9">
        <f t="shared" ca="1" si="33"/>
        <v>45421</v>
      </c>
      <c r="B356" s="10">
        <f t="shared" si="32"/>
        <v>353</v>
      </c>
      <c r="C356" s="11">
        <f t="shared" ca="1" si="36"/>
        <v>28117</v>
      </c>
      <c r="D356" s="11">
        <f ca="1">IF(WEEKDAY(Table4[[#This Row],[Date]],2)&lt;=5,C356*$I$4,"")</f>
        <v>281.17</v>
      </c>
      <c r="E356" s="11" t="str">
        <f ca="1">IF(AND(SUM($D$4:D356)-SUM($E$4:E355)&gt;=$K$2,WEEKDAY(Table4[[#This Row],[Date]],2)=5),SUM($D$4:D356)-SUM($F$4:F355),"")</f>
        <v/>
      </c>
      <c r="F356" s="11" t="str">
        <f t="shared" ca="1" si="34"/>
        <v/>
      </c>
      <c r="G356" s="14"/>
      <c r="H356" s="11">
        <f t="shared" ca="1" si="37"/>
        <v>29242.430000000008</v>
      </c>
      <c r="I356" s="40"/>
      <c r="J356" s="13">
        <f t="shared" ca="1" si="35"/>
        <v>1335.5575000000001</v>
      </c>
      <c r="K356" s="13">
        <f ca="1">Table4[[#This Row],[Weekly Cashout (-Fees)]]*4</f>
        <v>5342.2300000000005</v>
      </c>
    </row>
    <row r="357" spans="1:11" ht="15.75" customHeight="1" x14ac:dyDescent="0.25">
      <c r="A357" s="9">
        <f t="shared" ca="1" si="33"/>
        <v>45422</v>
      </c>
      <c r="B357" s="10">
        <f t="shared" si="32"/>
        <v>354</v>
      </c>
      <c r="C357" s="11">
        <f t="shared" ca="1" si="36"/>
        <v>28117</v>
      </c>
      <c r="D357" s="11">
        <f ca="1">IF(WEEKDAY(Table4[[#This Row],[Date]],2)&lt;=5,C357*$I$4,"")</f>
        <v>281.17</v>
      </c>
      <c r="E357" s="11">
        <f ca="1">IF(AND(SUM($D$4:D357)-SUM($E$4:E356)&gt;=$K$2,WEEKDAY(Table4[[#This Row],[Date]],2)=5),SUM($D$4:D357)-SUM($F$4:F356),"")</f>
        <v>1406.5999999999913</v>
      </c>
      <c r="F357" s="11">
        <f t="shared" ca="1" si="34"/>
        <v>1406</v>
      </c>
      <c r="G357" s="14"/>
      <c r="H357" s="11">
        <f t="shared" ca="1" si="37"/>
        <v>29523.600000000006</v>
      </c>
      <c r="I357" s="40"/>
      <c r="J357" s="13">
        <f t="shared" ca="1" si="35"/>
        <v>1335.5575000000001</v>
      </c>
      <c r="K357" s="13">
        <f ca="1">Table4[[#This Row],[Weekly Cashout (-Fees)]]*4</f>
        <v>5342.2300000000005</v>
      </c>
    </row>
    <row r="358" spans="1:11" ht="15.75" customHeight="1" x14ac:dyDescent="0.25">
      <c r="A358" s="9">
        <f t="shared" ca="1" si="33"/>
        <v>45423</v>
      </c>
      <c r="B358" s="10">
        <f t="shared" si="32"/>
        <v>355</v>
      </c>
      <c r="C358" s="11">
        <f t="shared" ca="1" si="36"/>
        <v>29523</v>
      </c>
      <c r="D358" s="11" t="str">
        <f ca="1">IF(WEEKDAY(Table4[[#This Row],[Date]],2)&lt;=5,C358*$I$4,"")</f>
        <v/>
      </c>
      <c r="E358" s="11" t="str">
        <f ca="1">IF(AND(SUM($D$4:D358)-SUM($E$4:E357)&gt;=$K$2,WEEKDAY(Table4[[#This Row],[Date]],2)=5),SUM($D$4:D358)-SUM($F$4:F357),"")</f>
        <v/>
      </c>
      <c r="F358" s="11" t="str">
        <f t="shared" ca="1" si="34"/>
        <v/>
      </c>
      <c r="G358" s="14"/>
      <c r="H358" s="11">
        <f t="shared" ca="1" si="37"/>
        <v>29523.600000000006</v>
      </c>
      <c r="I358" s="40"/>
      <c r="J358" s="13">
        <f t="shared" ca="1" si="35"/>
        <v>1335.5575000000001</v>
      </c>
      <c r="K358" s="13">
        <f ca="1">Table4[[#This Row],[Weekly Cashout (-Fees)]]*4</f>
        <v>5342.2300000000005</v>
      </c>
    </row>
    <row r="359" spans="1:11" ht="15.75" customHeight="1" x14ac:dyDescent="0.25">
      <c r="A359" s="9">
        <f t="shared" ca="1" si="33"/>
        <v>45424</v>
      </c>
      <c r="B359" s="10">
        <f t="shared" si="32"/>
        <v>356</v>
      </c>
      <c r="C359" s="11">
        <f t="shared" ca="1" si="36"/>
        <v>29523</v>
      </c>
      <c r="D359" s="11" t="str">
        <f ca="1">IF(WEEKDAY(Table4[[#This Row],[Date]],2)&lt;=5,C359*$I$4,"")</f>
        <v/>
      </c>
      <c r="E359" s="11" t="str">
        <f ca="1">IF(AND(SUM($D$4:D359)-SUM($E$4:E358)&gt;=$K$2,WEEKDAY(Table4[[#This Row],[Date]],2)=5),SUM($D$4:D359)-SUM($F$4:F358),"")</f>
        <v/>
      </c>
      <c r="F359" s="11" t="str">
        <f t="shared" ca="1" si="34"/>
        <v/>
      </c>
      <c r="G359" s="14"/>
      <c r="H359" s="11">
        <f t="shared" ca="1" si="37"/>
        <v>29523.600000000006</v>
      </c>
      <c r="I359" s="40"/>
      <c r="J359" s="13">
        <f t="shared" ca="1" si="35"/>
        <v>1335.5575000000001</v>
      </c>
      <c r="K359" s="13">
        <f ca="1">Table4[[#This Row],[Weekly Cashout (-Fees)]]*4</f>
        <v>5342.2300000000005</v>
      </c>
    </row>
    <row r="360" spans="1:11" ht="15.75" customHeight="1" x14ac:dyDescent="0.25">
      <c r="A360" s="9">
        <f t="shared" ca="1" si="33"/>
        <v>45425</v>
      </c>
      <c r="B360" s="10">
        <f t="shared" si="32"/>
        <v>357</v>
      </c>
      <c r="C360" s="11">
        <f t="shared" ca="1" si="36"/>
        <v>29523</v>
      </c>
      <c r="D360" s="11">
        <f ca="1">IF(WEEKDAY(Table4[[#This Row],[Date]],2)&lt;=5,C360*$I$4,"")</f>
        <v>295.23</v>
      </c>
      <c r="E360" s="11" t="str">
        <f ca="1">IF(AND(SUM($D$4:D360)-SUM($E$4:E359)&gt;=$K$2,WEEKDAY(Table4[[#This Row],[Date]],2)=5),SUM($D$4:D360)-SUM($F$4:F359),"")</f>
        <v/>
      </c>
      <c r="F360" s="11" t="str">
        <f t="shared" ca="1" si="34"/>
        <v/>
      </c>
      <c r="G360" s="14"/>
      <c r="H360" s="11">
        <f t="shared" ca="1" si="37"/>
        <v>29818.830000000005</v>
      </c>
      <c r="I360" s="40"/>
      <c r="J360" s="13">
        <f t="shared" ca="1" si="35"/>
        <v>1402.3425000000002</v>
      </c>
      <c r="K360" s="13">
        <f ca="1">Table4[[#This Row],[Weekly Cashout (-Fees)]]*4</f>
        <v>5609.3700000000008</v>
      </c>
    </row>
    <row r="361" spans="1:11" ht="15.75" customHeight="1" x14ac:dyDescent="0.25">
      <c r="A361" s="9">
        <f t="shared" ca="1" si="33"/>
        <v>45426</v>
      </c>
      <c r="B361" s="10">
        <f t="shared" si="32"/>
        <v>358</v>
      </c>
      <c r="C361" s="11">
        <f t="shared" ca="1" si="36"/>
        <v>29523</v>
      </c>
      <c r="D361" s="11">
        <f ca="1">IF(WEEKDAY(Table4[[#This Row],[Date]],2)&lt;=5,C361*$I$4,"")</f>
        <v>295.23</v>
      </c>
      <c r="E361" s="11" t="str">
        <f ca="1">IF(AND(SUM($D$4:D361)-SUM($E$4:E360)&gt;=$K$2,WEEKDAY(Table4[[#This Row],[Date]],2)=5),SUM($D$4:D361)-SUM($F$4:F360),"")</f>
        <v/>
      </c>
      <c r="F361" s="11" t="str">
        <f t="shared" ca="1" si="34"/>
        <v/>
      </c>
      <c r="G361" s="14"/>
      <c r="H361" s="11">
        <f t="shared" ca="1" si="37"/>
        <v>30114.060000000005</v>
      </c>
      <c r="I361" s="40"/>
      <c r="J361" s="13">
        <f t="shared" ca="1" si="35"/>
        <v>1402.3425000000002</v>
      </c>
      <c r="K361" s="13">
        <f ca="1">Table4[[#This Row],[Weekly Cashout (-Fees)]]*4</f>
        <v>5609.3700000000008</v>
      </c>
    </row>
    <row r="362" spans="1:11" ht="15.75" customHeight="1" x14ac:dyDescent="0.25">
      <c r="A362" s="9">
        <f t="shared" ca="1" si="33"/>
        <v>45427</v>
      </c>
      <c r="B362" s="10">
        <f t="shared" si="32"/>
        <v>359</v>
      </c>
      <c r="C362" s="11">
        <f t="shared" ca="1" si="36"/>
        <v>29523</v>
      </c>
      <c r="D362" s="11">
        <f ca="1">IF(WEEKDAY(Table4[[#This Row],[Date]],2)&lt;=5,C362*$I$4,"")</f>
        <v>295.23</v>
      </c>
      <c r="E362" s="11" t="str">
        <f ca="1">IF(AND(SUM($D$4:D362)-SUM($E$4:E361)&gt;=$K$2,WEEKDAY(Table4[[#This Row],[Date]],2)=5),SUM($D$4:D362)-SUM($F$4:F361),"")</f>
        <v/>
      </c>
      <c r="F362" s="11" t="str">
        <f t="shared" ca="1" si="34"/>
        <v/>
      </c>
      <c r="G362" s="14"/>
      <c r="H362" s="11">
        <f t="shared" ca="1" si="37"/>
        <v>30409.290000000005</v>
      </c>
      <c r="I362" s="40"/>
      <c r="J362" s="13">
        <f t="shared" ca="1" si="35"/>
        <v>1402.3425000000002</v>
      </c>
      <c r="K362" s="13">
        <f ca="1">Table4[[#This Row],[Weekly Cashout (-Fees)]]*4</f>
        <v>5609.3700000000008</v>
      </c>
    </row>
    <row r="363" spans="1:11" ht="15.75" customHeight="1" x14ac:dyDescent="0.25">
      <c r="A363" s="9">
        <f t="shared" ca="1" si="33"/>
        <v>45428</v>
      </c>
      <c r="B363" s="10">
        <f t="shared" si="32"/>
        <v>360</v>
      </c>
      <c r="C363" s="11">
        <f t="shared" ca="1" si="36"/>
        <v>29523</v>
      </c>
      <c r="D363" s="11">
        <f ca="1">IF(WEEKDAY(Table4[[#This Row],[Date]],2)&lt;=5,C363*$I$4,"")</f>
        <v>295.23</v>
      </c>
      <c r="E363" s="11" t="str">
        <f ca="1">IF(AND(SUM($D$4:D363)-SUM($E$4:E362)&gt;=$K$2,WEEKDAY(Table4[[#This Row],[Date]],2)=5),SUM($D$4:D363)-SUM($F$4:F362),"")</f>
        <v/>
      </c>
      <c r="F363" s="11" t="str">
        <f t="shared" ca="1" si="34"/>
        <v/>
      </c>
      <c r="G363" s="14"/>
      <c r="H363" s="11">
        <f t="shared" ca="1" si="37"/>
        <v>30704.520000000004</v>
      </c>
      <c r="I363" s="40"/>
      <c r="J363" s="13">
        <f t="shared" ca="1" si="35"/>
        <v>1402.3425000000002</v>
      </c>
      <c r="K363" s="13">
        <f ca="1">Table4[[#This Row],[Weekly Cashout (-Fees)]]*4</f>
        <v>5609.3700000000008</v>
      </c>
    </row>
    <row r="364" spans="1:11" ht="15.75" customHeight="1" x14ac:dyDescent="0.25">
      <c r="A364" s="9">
        <f t="shared" ca="1" si="33"/>
        <v>45429</v>
      </c>
      <c r="B364" s="10">
        <f t="shared" si="32"/>
        <v>361</v>
      </c>
      <c r="C364" s="11">
        <f t="shared" ca="1" si="36"/>
        <v>29523</v>
      </c>
      <c r="D364" s="11">
        <f ca="1">IF(WEEKDAY(Table4[[#This Row],[Date]],2)&lt;=5,C364*$I$4,"")</f>
        <v>295.23</v>
      </c>
      <c r="E364" s="11">
        <f ca="1">IF(AND(SUM($D$4:D364)-SUM($E$4:E363)&gt;=$K$2,WEEKDAY(Table4[[#This Row],[Date]],2)=5),SUM($D$4:D364)-SUM($F$4:F363),"")</f>
        <v>1476.7499999999891</v>
      </c>
      <c r="F364" s="11">
        <f t="shared" ca="1" si="34"/>
        <v>1476</v>
      </c>
      <c r="G364" s="14"/>
      <c r="H364" s="11">
        <f t="shared" ca="1" si="37"/>
        <v>30999.750000000004</v>
      </c>
      <c r="I364" s="40"/>
      <c r="J364" s="13">
        <f t="shared" ca="1" si="35"/>
        <v>1402.3425000000002</v>
      </c>
      <c r="K364" s="13">
        <f ca="1">Table4[[#This Row],[Weekly Cashout (-Fees)]]*4</f>
        <v>5609.3700000000008</v>
      </c>
    </row>
    <row r="365" spans="1:11" ht="15.75" customHeight="1" x14ac:dyDescent="0.25">
      <c r="A365" s="9">
        <f t="shared" ca="1" si="33"/>
        <v>45430</v>
      </c>
      <c r="B365" s="10">
        <f t="shared" si="32"/>
        <v>362</v>
      </c>
      <c r="C365" s="11">
        <f t="shared" ca="1" si="36"/>
        <v>30999</v>
      </c>
      <c r="D365" s="11" t="str">
        <f ca="1">IF(WEEKDAY(Table4[[#This Row],[Date]],2)&lt;=5,C365*$I$4,"")</f>
        <v/>
      </c>
      <c r="E365" s="11" t="str">
        <f ca="1">IF(AND(SUM($D$4:D365)-SUM($E$4:E364)&gt;=$K$2,WEEKDAY(Table4[[#This Row],[Date]],2)=5),SUM($D$4:D365)-SUM($F$4:F364),"")</f>
        <v/>
      </c>
      <c r="F365" s="11" t="str">
        <f t="shared" ca="1" si="34"/>
        <v/>
      </c>
      <c r="G365" s="14"/>
      <c r="H365" s="11">
        <f t="shared" ca="1" si="37"/>
        <v>30999.750000000004</v>
      </c>
      <c r="I365" s="40"/>
      <c r="J365" s="13">
        <f t="shared" ca="1" si="35"/>
        <v>1402.3425000000002</v>
      </c>
      <c r="K365" s="13">
        <f ca="1">Table4[[#This Row],[Weekly Cashout (-Fees)]]*4</f>
        <v>5609.3700000000008</v>
      </c>
    </row>
    <row r="366" spans="1:11" ht="15.75" customHeight="1" x14ac:dyDescent="0.25">
      <c r="A366" s="9">
        <f t="shared" ca="1" si="33"/>
        <v>45431</v>
      </c>
      <c r="B366" s="10">
        <f t="shared" si="32"/>
        <v>363</v>
      </c>
      <c r="C366" s="11">
        <f t="shared" ca="1" si="36"/>
        <v>30999</v>
      </c>
      <c r="D366" s="11" t="str">
        <f ca="1">IF(WEEKDAY(Table4[[#This Row],[Date]],2)&lt;=5,C366*$I$4,"")</f>
        <v/>
      </c>
      <c r="E366" s="11" t="str">
        <f ca="1">IF(AND(SUM($D$4:D366)-SUM($E$4:E365)&gt;=$K$2,WEEKDAY(Table4[[#This Row],[Date]],2)=5),SUM($D$4:D366)-SUM($F$4:F365),"")</f>
        <v/>
      </c>
      <c r="F366" s="11" t="str">
        <f t="shared" ca="1" si="34"/>
        <v/>
      </c>
      <c r="G366" s="14"/>
      <c r="H366" s="11">
        <f t="shared" ca="1" si="37"/>
        <v>30999.750000000004</v>
      </c>
      <c r="I366" s="40"/>
      <c r="J366" s="13">
        <f t="shared" ca="1" si="35"/>
        <v>1402.3425000000002</v>
      </c>
      <c r="K366" s="13">
        <f ca="1">Table4[[#This Row],[Weekly Cashout (-Fees)]]*4</f>
        <v>5609.3700000000008</v>
      </c>
    </row>
    <row r="367" spans="1:11" ht="15.75" customHeight="1" thickBot="1" x14ac:dyDescent="0.3">
      <c r="A367" s="9">
        <f t="shared" ca="1" si="33"/>
        <v>45432</v>
      </c>
      <c r="B367" s="10">
        <f t="shared" si="32"/>
        <v>364</v>
      </c>
      <c r="C367" s="11">
        <f t="shared" ca="1" si="36"/>
        <v>30999</v>
      </c>
      <c r="D367" s="11">
        <f ca="1">IF(WEEKDAY(Table4[[#This Row],[Date]],2)&lt;=5,C367*$I$4,"")</f>
        <v>309.99</v>
      </c>
      <c r="E367" s="11" t="str">
        <f ca="1">IF(AND(SUM($D$4:D367)-SUM($E$4:E366)&gt;=$K$2,WEEKDAY(Table4[[#This Row],[Date]],2)=5),SUM($D$4:D367)-SUM($F$4:F366),"")</f>
        <v/>
      </c>
      <c r="F367" s="11" t="str">
        <f t="shared" ca="1" si="34"/>
        <v/>
      </c>
      <c r="G367" s="14"/>
      <c r="H367" s="17">
        <f t="shared" ca="1" si="37"/>
        <v>31309.740000000005</v>
      </c>
      <c r="I367" s="40"/>
      <c r="J367" s="13">
        <f t="shared" ca="1" si="35"/>
        <v>1472.4525000000001</v>
      </c>
      <c r="K367" s="13">
        <f ca="1">Table4[[#This Row],[Weekly Cashout (-Fees)]]*4</f>
        <v>5889.81</v>
      </c>
    </row>
    <row r="368" spans="1:11" ht="15.75" customHeight="1" thickBot="1" x14ac:dyDescent="0.3">
      <c r="A368" s="15">
        <f t="shared" ca="1" si="33"/>
        <v>45433</v>
      </c>
      <c r="B368" s="16">
        <f t="shared" si="32"/>
        <v>365</v>
      </c>
      <c r="C368" s="11">
        <f t="shared" ca="1" si="36"/>
        <v>30999</v>
      </c>
      <c r="D368" s="11">
        <f ca="1">IF(WEEKDAY(Table4[[#This Row],[Date]],2)&lt;=5,C368*$I$4,"")</f>
        <v>309.99</v>
      </c>
      <c r="E368" s="11" t="str">
        <f ca="1">IF(AND(SUM($D$4:D368)-SUM($E$4:E367)&gt;=$K$2,WEEKDAY(Table4[[#This Row],[Date]],2)=5),SUM($D$4:D368)-SUM($F$4:F367),"")</f>
        <v/>
      </c>
      <c r="F368" s="11" t="str">
        <f t="shared" ca="1" si="34"/>
        <v/>
      </c>
      <c r="G368" s="45"/>
      <c r="H368" s="47">
        <f t="shared" ca="1" si="37"/>
        <v>31619.730000000007</v>
      </c>
      <c r="I368" s="46"/>
      <c r="J368" s="13">
        <f t="shared" ca="1" si="35"/>
        <v>1472.4525000000001</v>
      </c>
      <c r="K368" s="13">
        <f ca="1">Table4[[#This Row],[Weekly Cashout (-Fees)]]*4</f>
        <v>5889.81</v>
      </c>
    </row>
    <row r="369" spans="1:9" ht="15.75" customHeight="1" x14ac:dyDescent="0.25">
      <c r="A369" s="1"/>
      <c r="B369" s="1"/>
      <c r="C369" s="2"/>
      <c r="D369" s="2"/>
      <c r="E369" s="2"/>
      <c r="F369" s="2"/>
      <c r="G369" s="3"/>
      <c r="H369" s="2"/>
    </row>
    <row r="370" spans="1:9" ht="33.75" customHeight="1" x14ac:dyDescent="0.25">
      <c r="A370" s="99" t="s">
        <v>38</v>
      </c>
      <c r="B370" s="100"/>
      <c r="C370" s="100"/>
      <c r="D370" s="100"/>
      <c r="E370" s="100"/>
      <c r="F370" s="100"/>
      <c r="G370" s="100"/>
      <c r="H370" s="100"/>
      <c r="I370" s="101"/>
    </row>
    <row r="371" spans="1:9" ht="15.75" customHeight="1" x14ac:dyDescent="0.25">
      <c r="A371" s="1"/>
      <c r="B371" s="1"/>
      <c r="C371" s="2"/>
      <c r="D371" s="2"/>
      <c r="E371" s="2"/>
      <c r="F371" s="2"/>
      <c r="G371" s="3"/>
      <c r="H371" s="2"/>
    </row>
    <row r="372" spans="1:9" ht="15.75" customHeight="1" x14ac:dyDescent="0.25">
      <c r="A372" s="1"/>
      <c r="B372" s="1"/>
      <c r="C372" s="2"/>
      <c r="D372" s="2"/>
      <c r="E372" s="2"/>
      <c r="F372" s="2"/>
      <c r="G372" s="3"/>
      <c r="H372" s="2"/>
    </row>
    <row r="373" spans="1:9" ht="15.75" customHeight="1" x14ac:dyDescent="0.25">
      <c r="A373" s="1"/>
      <c r="B373" s="1"/>
      <c r="C373" s="2"/>
      <c r="D373" s="2"/>
      <c r="E373" s="2"/>
      <c r="F373" s="2"/>
      <c r="G373" s="3"/>
      <c r="H373" s="2"/>
    </row>
    <row r="374" spans="1:9" ht="15.75" customHeight="1" x14ac:dyDescent="0.25">
      <c r="A374" s="1"/>
      <c r="B374" s="1"/>
      <c r="C374" s="2"/>
      <c r="D374" s="2"/>
      <c r="E374" s="2"/>
      <c r="F374" s="2"/>
      <c r="G374" s="3"/>
      <c r="H374" s="2"/>
    </row>
    <row r="375" spans="1:9" ht="15.75" customHeight="1" x14ac:dyDescent="0.25">
      <c r="A375" s="1"/>
      <c r="B375" s="1"/>
      <c r="C375" s="2"/>
      <c r="D375" s="2"/>
      <c r="E375" s="2"/>
      <c r="F375" s="2"/>
      <c r="G375" s="3"/>
      <c r="H375" s="2"/>
    </row>
    <row r="376" spans="1:9" ht="15.75" customHeight="1" x14ac:dyDescent="0.25">
      <c r="A376" s="1"/>
      <c r="B376" s="1"/>
      <c r="C376" s="2"/>
      <c r="D376" s="2"/>
      <c r="E376" s="2"/>
      <c r="F376" s="2"/>
      <c r="G376" s="3"/>
      <c r="H376" s="2"/>
    </row>
    <row r="377" spans="1:9" ht="15.75" customHeight="1" x14ac:dyDescent="0.25">
      <c r="A377" s="1"/>
      <c r="B377" s="1"/>
      <c r="C377" s="2"/>
      <c r="D377" s="2"/>
      <c r="E377" s="2"/>
      <c r="F377" s="2"/>
      <c r="G377" s="3"/>
      <c r="H377" s="2"/>
    </row>
    <row r="378" spans="1:9" ht="15.75" customHeight="1" x14ac:dyDescent="0.25">
      <c r="A378" s="1"/>
      <c r="B378" s="1"/>
      <c r="C378" s="2"/>
      <c r="D378" s="2"/>
      <c r="E378" s="2"/>
      <c r="F378" s="2"/>
      <c r="G378" s="3"/>
      <c r="H378" s="2"/>
    </row>
    <row r="379" spans="1:9" ht="15.75" customHeight="1" x14ac:dyDescent="0.25">
      <c r="A379" s="1"/>
      <c r="B379" s="1"/>
      <c r="C379" s="2"/>
      <c r="D379" s="2"/>
      <c r="E379" s="2"/>
      <c r="F379" s="2"/>
      <c r="G379" s="3"/>
      <c r="H379" s="2"/>
    </row>
    <row r="380" spans="1:9" ht="15.75" customHeight="1" x14ac:dyDescent="0.25">
      <c r="A380" s="1"/>
      <c r="B380" s="1"/>
      <c r="C380" s="2"/>
      <c r="D380" s="2"/>
      <c r="E380" s="2"/>
      <c r="F380" s="2"/>
      <c r="G380" s="3"/>
      <c r="H380" s="2"/>
    </row>
    <row r="381" spans="1:9" ht="15.75" customHeight="1" x14ac:dyDescent="0.25">
      <c r="A381" s="1"/>
      <c r="B381" s="1"/>
      <c r="C381" s="2"/>
      <c r="D381" s="2"/>
      <c r="E381" s="2"/>
      <c r="F381" s="2"/>
      <c r="G381" s="3"/>
      <c r="H381" s="2"/>
    </row>
    <row r="382" spans="1:9" ht="15.75" customHeight="1" x14ac:dyDescent="0.25">
      <c r="A382" s="1"/>
      <c r="B382" s="1"/>
      <c r="C382" s="2"/>
      <c r="D382" s="2"/>
      <c r="E382" s="2"/>
      <c r="F382" s="2"/>
      <c r="G382" s="3"/>
      <c r="H382" s="2"/>
    </row>
    <row r="383" spans="1:9" ht="15.75" customHeight="1" x14ac:dyDescent="0.25">
      <c r="A383" s="1"/>
      <c r="B383" s="1"/>
      <c r="C383" s="2"/>
      <c r="D383" s="2"/>
      <c r="E383" s="2"/>
      <c r="F383" s="2"/>
      <c r="G383" s="3"/>
      <c r="H383" s="2"/>
    </row>
    <row r="384" spans="1:9" ht="15.75" customHeight="1" x14ac:dyDescent="0.25">
      <c r="A384" s="1"/>
      <c r="B384" s="1"/>
      <c r="C384" s="2"/>
      <c r="D384" s="2"/>
      <c r="E384" s="2"/>
      <c r="F384" s="2"/>
      <c r="G384" s="3"/>
      <c r="H384" s="2"/>
    </row>
    <row r="385" spans="1:8" ht="15.75" customHeight="1" x14ac:dyDescent="0.25">
      <c r="A385" s="1"/>
      <c r="B385" s="1"/>
      <c r="C385" s="2"/>
      <c r="D385" s="2"/>
      <c r="E385" s="2"/>
      <c r="F385" s="2"/>
      <c r="G385" s="3"/>
      <c r="H385" s="2"/>
    </row>
    <row r="386" spans="1:8" ht="15.75" customHeight="1" x14ac:dyDescent="0.25">
      <c r="A386" s="1"/>
      <c r="B386" s="1"/>
      <c r="C386" s="2"/>
      <c r="D386" s="2"/>
      <c r="E386" s="2"/>
      <c r="F386" s="2"/>
      <c r="G386" s="3"/>
      <c r="H386" s="2"/>
    </row>
    <row r="387" spans="1:8" ht="15.75" customHeight="1" x14ac:dyDescent="0.25">
      <c r="A387" s="1"/>
      <c r="B387" s="1"/>
      <c r="C387" s="2"/>
      <c r="D387" s="2"/>
      <c r="E387" s="2"/>
      <c r="F387" s="2"/>
      <c r="G387" s="3"/>
      <c r="H387" s="2"/>
    </row>
    <row r="388" spans="1:8" ht="15.75" customHeight="1" x14ac:dyDescent="0.25">
      <c r="A388" s="1"/>
      <c r="B388" s="1"/>
      <c r="C388" s="2"/>
      <c r="D388" s="2"/>
      <c r="E388" s="2"/>
      <c r="F388" s="2"/>
      <c r="G388" s="3"/>
      <c r="H388" s="2"/>
    </row>
    <row r="389" spans="1:8" ht="15.75" customHeight="1" x14ac:dyDescent="0.25">
      <c r="A389" s="1"/>
      <c r="B389" s="1"/>
      <c r="C389" s="2"/>
      <c r="D389" s="2"/>
      <c r="E389" s="2"/>
      <c r="F389" s="2"/>
      <c r="G389" s="3"/>
      <c r="H389" s="2"/>
    </row>
    <row r="390" spans="1:8" ht="15.75" customHeight="1" x14ac:dyDescent="0.25">
      <c r="A390" s="1"/>
      <c r="B390" s="1"/>
      <c r="C390" s="2"/>
      <c r="D390" s="2"/>
      <c r="E390" s="2"/>
      <c r="F390" s="2"/>
      <c r="G390" s="3"/>
      <c r="H390" s="2"/>
    </row>
    <row r="391" spans="1:8" ht="15.75" customHeight="1" x14ac:dyDescent="0.25">
      <c r="A391" s="1"/>
      <c r="B391" s="1"/>
      <c r="C391" s="2"/>
      <c r="D391" s="2"/>
      <c r="E391" s="2"/>
      <c r="F391" s="2"/>
      <c r="G391" s="3"/>
      <c r="H391" s="2"/>
    </row>
    <row r="392" spans="1:8" ht="15.75" customHeight="1" x14ac:dyDescent="0.25">
      <c r="A392" s="1"/>
      <c r="B392" s="1"/>
      <c r="C392" s="2"/>
      <c r="D392" s="2"/>
      <c r="E392" s="2"/>
      <c r="F392" s="2"/>
      <c r="G392" s="3"/>
      <c r="H392" s="2"/>
    </row>
    <row r="393" spans="1:8" ht="15.75" customHeight="1" x14ac:dyDescent="0.25">
      <c r="A393" s="1"/>
      <c r="B393" s="1"/>
      <c r="C393" s="2"/>
      <c r="D393" s="2"/>
      <c r="E393" s="2"/>
      <c r="F393" s="2"/>
      <c r="G393" s="3"/>
      <c r="H393" s="2"/>
    </row>
    <row r="394" spans="1:8" ht="15.75" customHeight="1" x14ac:dyDescent="0.25">
      <c r="A394" s="1"/>
      <c r="B394" s="1"/>
      <c r="C394" s="2"/>
      <c r="D394" s="2"/>
      <c r="E394" s="2"/>
      <c r="F394" s="2"/>
      <c r="G394" s="3"/>
      <c r="H394" s="2"/>
    </row>
    <row r="395" spans="1:8" ht="15.75" customHeight="1" x14ac:dyDescent="0.25">
      <c r="A395" s="1"/>
      <c r="B395" s="1"/>
      <c r="C395" s="2"/>
      <c r="D395" s="2"/>
      <c r="E395" s="2"/>
      <c r="F395" s="2"/>
      <c r="G395" s="3"/>
      <c r="H395" s="2"/>
    </row>
    <row r="396" spans="1:8" ht="15.75" customHeight="1" x14ac:dyDescent="0.25">
      <c r="A396" s="1"/>
      <c r="B396" s="1"/>
      <c r="C396" s="2"/>
      <c r="D396" s="2"/>
      <c r="E396" s="2"/>
      <c r="F396" s="2"/>
      <c r="G396" s="3"/>
      <c r="H396" s="2"/>
    </row>
    <row r="397" spans="1:8" ht="15.75" customHeight="1" x14ac:dyDescent="0.25">
      <c r="A397" s="1"/>
      <c r="B397" s="1"/>
      <c r="C397" s="2"/>
      <c r="D397" s="2"/>
      <c r="E397" s="2"/>
      <c r="F397" s="2"/>
      <c r="G397" s="3"/>
      <c r="H397" s="2"/>
    </row>
    <row r="398" spans="1:8" ht="15.75" customHeight="1" x14ac:dyDescent="0.25">
      <c r="A398" s="1"/>
      <c r="B398" s="1"/>
      <c r="C398" s="2"/>
      <c r="D398" s="2"/>
      <c r="E398" s="2"/>
      <c r="F398" s="2"/>
      <c r="G398" s="3"/>
      <c r="H398" s="2"/>
    </row>
    <row r="399" spans="1:8" ht="15.75" customHeight="1" x14ac:dyDescent="0.25">
      <c r="A399" s="1"/>
      <c r="B399" s="1"/>
      <c r="C399" s="2"/>
      <c r="D399" s="2"/>
      <c r="E399" s="2"/>
      <c r="F399" s="2"/>
      <c r="G399" s="3"/>
      <c r="H399" s="2"/>
    </row>
    <row r="400" spans="1:8" ht="15.75" customHeight="1" x14ac:dyDescent="0.25">
      <c r="A400" s="1"/>
      <c r="B400" s="1"/>
      <c r="C400" s="2"/>
      <c r="D400" s="2"/>
      <c r="E400" s="2"/>
      <c r="F400" s="2"/>
      <c r="G400" s="3"/>
      <c r="H400" s="2"/>
    </row>
    <row r="401" spans="1:8" ht="15.75" customHeight="1" x14ac:dyDescent="0.25">
      <c r="A401" s="1"/>
      <c r="B401" s="1"/>
      <c r="C401" s="2"/>
      <c r="D401" s="2"/>
      <c r="E401" s="2"/>
      <c r="F401" s="2"/>
      <c r="G401" s="3"/>
      <c r="H401" s="2"/>
    </row>
    <row r="402" spans="1:8" ht="15.75" customHeight="1" x14ac:dyDescent="0.25">
      <c r="A402" s="1"/>
      <c r="B402" s="1"/>
      <c r="C402" s="2"/>
      <c r="D402" s="2"/>
      <c r="E402" s="2"/>
      <c r="F402" s="2"/>
      <c r="G402" s="3"/>
      <c r="H402" s="2"/>
    </row>
    <row r="403" spans="1:8" ht="15.75" customHeight="1" x14ac:dyDescent="0.25">
      <c r="A403" s="1"/>
      <c r="B403" s="1"/>
      <c r="C403" s="2"/>
      <c r="D403" s="2"/>
      <c r="E403" s="2"/>
      <c r="F403" s="2"/>
      <c r="G403" s="3"/>
      <c r="H403" s="2"/>
    </row>
    <row r="404" spans="1:8" ht="15.75" customHeight="1" x14ac:dyDescent="0.25">
      <c r="A404" s="1"/>
      <c r="B404" s="1"/>
      <c r="C404" s="2"/>
      <c r="D404" s="2"/>
      <c r="E404" s="2"/>
      <c r="F404" s="2"/>
      <c r="G404" s="3"/>
      <c r="H404" s="2"/>
    </row>
    <row r="405" spans="1:8" ht="15.75" customHeight="1" x14ac:dyDescent="0.25">
      <c r="A405" s="1"/>
      <c r="B405" s="1"/>
      <c r="C405" s="2"/>
      <c r="D405" s="2"/>
      <c r="E405" s="2"/>
      <c r="F405" s="2"/>
      <c r="G405" s="3"/>
      <c r="H405" s="2"/>
    </row>
    <row r="406" spans="1:8" ht="15.75" customHeight="1" x14ac:dyDescent="0.25">
      <c r="A406" s="1"/>
      <c r="B406" s="1"/>
      <c r="C406" s="2"/>
      <c r="D406" s="2"/>
      <c r="E406" s="2"/>
      <c r="F406" s="2"/>
      <c r="G406" s="3"/>
      <c r="H406" s="2"/>
    </row>
    <row r="407" spans="1:8" ht="15.75" customHeight="1" x14ac:dyDescent="0.25">
      <c r="A407" s="1"/>
      <c r="B407" s="1"/>
      <c r="C407" s="2"/>
      <c r="D407" s="2"/>
      <c r="E407" s="2"/>
      <c r="F407" s="2"/>
      <c r="G407" s="3"/>
      <c r="H407" s="2"/>
    </row>
    <row r="408" spans="1:8" ht="15.75" customHeight="1" x14ac:dyDescent="0.25">
      <c r="A408" s="1"/>
      <c r="B408" s="1"/>
      <c r="C408" s="2"/>
      <c r="D408" s="2"/>
      <c r="E408" s="2"/>
      <c r="F408" s="2"/>
      <c r="G408" s="3"/>
      <c r="H408" s="2"/>
    </row>
    <row r="409" spans="1:8" ht="15.75" customHeight="1" x14ac:dyDescent="0.25">
      <c r="A409" s="1"/>
      <c r="B409" s="1"/>
      <c r="C409" s="2"/>
      <c r="D409" s="2"/>
      <c r="E409" s="2"/>
      <c r="F409" s="2"/>
      <c r="G409" s="3"/>
      <c r="H409" s="2"/>
    </row>
    <row r="410" spans="1:8" ht="15.75" customHeight="1" x14ac:dyDescent="0.25">
      <c r="A410" s="1"/>
      <c r="B410" s="1"/>
      <c r="C410" s="2"/>
      <c r="D410" s="2"/>
      <c r="E410" s="2"/>
      <c r="F410" s="2"/>
      <c r="G410" s="3"/>
      <c r="H410" s="2"/>
    </row>
    <row r="411" spans="1:8" ht="15.75" customHeight="1" x14ac:dyDescent="0.25">
      <c r="A411" s="1"/>
      <c r="B411" s="1"/>
      <c r="C411" s="2"/>
      <c r="D411" s="2"/>
      <c r="E411" s="2"/>
      <c r="F411" s="2"/>
      <c r="G411" s="3"/>
      <c r="H411" s="2"/>
    </row>
    <row r="412" spans="1:8" ht="15.75" customHeight="1" x14ac:dyDescent="0.25">
      <c r="A412" s="1"/>
      <c r="B412" s="1"/>
      <c r="C412" s="2"/>
      <c r="D412" s="2"/>
      <c r="E412" s="2"/>
      <c r="F412" s="2"/>
      <c r="G412" s="3"/>
      <c r="H412" s="2"/>
    </row>
    <row r="413" spans="1:8" ht="15.75" customHeight="1" x14ac:dyDescent="0.25">
      <c r="A413" s="1"/>
      <c r="B413" s="1"/>
      <c r="C413" s="2"/>
      <c r="D413" s="2"/>
      <c r="E413" s="2"/>
      <c r="F413" s="2"/>
      <c r="G413" s="3"/>
      <c r="H413" s="2"/>
    </row>
    <row r="414" spans="1:8" ht="15.75" customHeight="1" x14ac:dyDescent="0.25">
      <c r="A414" s="1"/>
      <c r="B414" s="1"/>
      <c r="C414" s="2"/>
      <c r="D414" s="2"/>
      <c r="E414" s="2"/>
      <c r="F414" s="2"/>
      <c r="G414" s="3"/>
      <c r="H414" s="2"/>
    </row>
    <row r="415" spans="1:8" ht="15.75" customHeight="1" x14ac:dyDescent="0.25">
      <c r="A415" s="1"/>
      <c r="B415" s="1"/>
      <c r="C415" s="2"/>
      <c r="D415" s="2"/>
      <c r="E415" s="2"/>
      <c r="F415" s="2"/>
      <c r="G415" s="3"/>
      <c r="H415" s="2"/>
    </row>
    <row r="416" spans="1:8" ht="15.75" customHeight="1" x14ac:dyDescent="0.25">
      <c r="A416" s="1"/>
      <c r="B416" s="1"/>
      <c r="C416" s="2"/>
      <c r="D416" s="2"/>
      <c r="E416" s="2"/>
      <c r="F416" s="2"/>
      <c r="G416" s="3"/>
      <c r="H416" s="2"/>
    </row>
    <row r="417" spans="1:8" ht="15.75" customHeight="1" x14ac:dyDescent="0.25">
      <c r="A417" s="1"/>
      <c r="B417" s="1"/>
      <c r="C417" s="2"/>
      <c r="D417" s="2"/>
      <c r="E417" s="2"/>
      <c r="F417" s="2"/>
      <c r="G417" s="3"/>
      <c r="H417" s="2"/>
    </row>
    <row r="418" spans="1:8" ht="15.75" customHeight="1" x14ac:dyDescent="0.25">
      <c r="A418" s="1"/>
      <c r="B418" s="1"/>
      <c r="C418" s="2"/>
      <c r="D418" s="2"/>
      <c r="E418" s="2"/>
      <c r="F418" s="2"/>
      <c r="G418" s="3"/>
      <c r="H418" s="2"/>
    </row>
    <row r="419" spans="1:8" ht="15.75" customHeight="1" x14ac:dyDescent="0.25">
      <c r="A419" s="1"/>
      <c r="B419" s="1"/>
      <c r="C419" s="2"/>
      <c r="D419" s="2"/>
      <c r="E419" s="2"/>
      <c r="F419" s="2"/>
      <c r="G419" s="3"/>
      <c r="H419" s="2"/>
    </row>
    <row r="420" spans="1:8" ht="15.75" customHeight="1" x14ac:dyDescent="0.25">
      <c r="A420" s="1"/>
      <c r="B420" s="1"/>
      <c r="C420" s="2"/>
      <c r="D420" s="2"/>
      <c r="E420" s="2"/>
      <c r="F420" s="2"/>
      <c r="G420" s="3"/>
      <c r="H420" s="2"/>
    </row>
    <row r="421" spans="1:8" ht="15.75" customHeight="1" x14ac:dyDescent="0.25">
      <c r="A421" s="1"/>
      <c r="B421" s="1"/>
      <c r="C421" s="2"/>
      <c r="D421" s="2"/>
      <c r="E421" s="2"/>
      <c r="F421" s="2"/>
      <c r="G421" s="3"/>
      <c r="H421" s="2"/>
    </row>
    <row r="422" spans="1:8" ht="15.75" customHeight="1" x14ac:dyDescent="0.25">
      <c r="A422" s="1"/>
      <c r="B422" s="1"/>
      <c r="C422" s="2"/>
      <c r="D422" s="2"/>
      <c r="E422" s="2"/>
      <c r="F422" s="2"/>
      <c r="G422" s="3"/>
      <c r="H422" s="2"/>
    </row>
    <row r="423" spans="1:8" ht="15.75" customHeight="1" x14ac:dyDescent="0.25">
      <c r="A423" s="1"/>
      <c r="B423" s="1"/>
      <c r="C423" s="2"/>
      <c r="D423" s="2"/>
      <c r="E423" s="2"/>
      <c r="F423" s="2"/>
      <c r="G423" s="3"/>
      <c r="H423" s="2"/>
    </row>
    <row r="424" spans="1:8" ht="15.75" customHeight="1" x14ac:dyDescent="0.25">
      <c r="A424" s="1"/>
      <c r="B424" s="1"/>
      <c r="C424" s="2"/>
      <c r="D424" s="2"/>
      <c r="E424" s="2"/>
      <c r="F424" s="2"/>
      <c r="G424" s="3"/>
      <c r="H424" s="2"/>
    </row>
    <row r="425" spans="1:8" ht="15.75" customHeight="1" x14ac:dyDescent="0.25">
      <c r="A425" s="1"/>
      <c r="B425" s="1"/>
      <c r="C425" s="2"/>
      <c r="D425" s="2"/>
      <c r="E425" s="2"/>
      <c r="F425" s="2"/>
      <c r="G425" s="3"/>
      <c r="H425" s="2"/>
    </row>
    <row r="426" spans="1:8" ht="15.75" customHeight="1" x14ac:dyDescent="0.25">
      <c r="A426" s="1"/>
      <c r="B426" s="1"/>
      <c r="C426" s="2"/>
      <c r="D426" s="2"/>
      <c r="E426" s="2"/>
      <c r="F426" s="2"/>
      <c r="G426" s="3"/>
      <c r="H426" s="2"/>
    </row>
    <row r="427" spans="1:8" ht="15.75" customHeight="1" x14ac:dyDescent="0.25">
      <c r="A427" s="1"/>
      <c r="B427" s="1"/>
      <c r="C427" s="2"/>
      <c r="D427" s="2"/>
      <c r="E427" s="2"/>
      <c r="F427" s="2"/>
      <c r="G427" s="3"/>
      <c r="H427" s="2"/>
    </row>
    <row r="428" spans="1:8" ht="15.75" customHeight="1" x14ac:dyDescent="0.25">
      <c r="A428" s="1"/>
      <c r="B428" s="1"/>
      <c r="C428" s="2"/>
      <c r="D428" s="2"/>
      <c r="E428" s="2"/>
      <c r="F428" s="2"/>
      <c r="G428" s="3"/>
      <c r="H428" s="2"/>
    </row>
    <row r="429" spans="1:8" ht="15.75" customHeight="1" x14ac:dyDescent="0.25">
      <c r="A429" s="1"/>
      <c r="B429" s="1"/>
      <c r="C429" s="2"/>
      <c r="D429" s="2"/>
      <c r="E429" s="2"/>
      <c r="F429" s="2"/>
      <c r="G429" s="3"/>
      <c r="H429" s="2"/>
    </row>
    <row r="430" spans="1:8" ht="15.75" customHeight="1" x14ac:dyDescent="0.25">
      <c r="A430" s="1"/>
      <c r="B430" s="1"/>
      <c r="C430" s="2"/>
      <c r="D430" s="2"/>
      <c r="E430" s="2"/>
      <c r="F430" s="2"/>
      <c r="G430" s="3"/>
      <c r="H430" s="2"/>
    </row>
    <row r="431" spans="1:8" ht="15.75" customHeight="1" x14ac:dyDescent="0.25">
      <c r="A431" s="1"/>
      <c r="B431" s="1"/>
      <c r="C431" s="2"/>
      <c r="D431" s="2"/>
      <c r="E431" s="2"/>
      <c r="F431" s="2"/>
      <c r="G431" s="3"/>
      <c r="H431" s="2"/>
    </row>
    <row r="432" spans="1:8" ht="15.75" customHeight="1" x14ac:dyDescent="0.25">
      <c r="A432" s="1"/>
      <c r="B432" s="1"/>
      <c r="C432" s="2"/>
      <c r="D432" s="2"/>
      <c r="E432" s="2"/>
      <c r="F432" s="2"/>
      <c r="G432" s="3"/>
      <c r="H432" s="2"/>
    </row>
    <row r="433" spans="1:8" ht="15.75" customHeight="1" x14ac:dyDescent="0.25">
      <c r="A433" s="1"/>
      <c r="B433" s="1"/>
      <c r="C433" s="2"/>
      <c r="D433" s="2"/>
      <c r="E433" s="2"/>
      <c r="F433" s="2"/>
      <c r="G433" s="3"/>
      <c r="H433" s="2"/>
    </row>
    <row r="434" spans="1:8" ht="15.75" customHeight="1" x14ac:dyDescent="0.25">
      <c r="A434" s="1"/>
      <c r="B434" s="1"/>
      <c r="C434" s="2"/>
      <c r="D434" s="2"/>
      <c r="E434" s="2"/>
      <c r="F434" s="2"/>
      <c r="G434" s="3"/>
      <c r="H434" s="2"/>
    </row>
    <row r="435" spans="1:8" ht="15.75" customHeight="1" x14ac:dyDescent="0.25">
      <c r="A435" s="1"/>
      <c r="B435" s="1"/>
      <c r="C435" s="2"/>
      <c r="D435" s="2"/>
      <c r="E435" s="2"/>
      <c r="F435" s="2"/>
      <c r="G435" s="3"/>
      <c r="H435" s="2"/>
    </row>
    <row r="436" spans="1:8" ht="15.75" customHeight="1" x14ac:dyDescent="0.25">
      <c r="A436" s="1"/>
      <c r="B436" s="1"/>
      <c r="C436" s="2"/>
      <c r="D436" s="2"/>
      <c r="E436" s="2"/>
      <c r="F436" s="2"/>
      <c r="G436" s="3"/>
      <c r="H436" s="2"/>
    </row>
    <row r="437" spans="1:8" ht="15.75" customHeight="1" x14ac:dyDescent="0.25">
      <c r="A437" s="1"/>
      <c r="B437" s="1"/>
      <c r="C437" s="2"/>
      <c r="D437" s="2"/>
      <c r="E437" s="2"/>
      <c r="F437" s="2"/>
      <c r="G437" s="3"/>
      <c r="H437" s="2"/>
    </row>
    <row r="438" spans="1:8" ht="15.75" customHeight="1" x14ac:dyDescent="0.25">
      <c r="A438" s="1"/>
      <c r="B438" s="1"/>
      <c r="C438" s="2"/>
      <c r="D438" s="2"/>
      <c r="E438" s="2"/>
      <c r="F438" s="2"/>
      <c r="G438" s="3"/>
      <c r="H438" s="2"/>
    </row>
    <row r="439" spans="1:8" ht="15.75" customHeight="1" x14ac:dyDescent="0.25">
      <c r="A439" s="1"/>
      <c r="B439" s="1"/>
      <c r="C439" s="2"/>
      <c r="D439" s="2"/>
      <c r="E439" s="2"/>
      <c r="F439" s="2"/>
      <c r="G439" s="3"/>
      <c r="H439" s="2"/>
    </row>
    <row r="440" spans="1:8" ht="15.75" customHeight="1" x14ac:dyDescent="0.25">
      <c r="A440" s="1"/>
      <c r="B440" s="1"/>
      <c r="C440" s="2"/>
      <c r="D440" s="2"/>
      <c r="E440" s="2"/>
      <c r="F440" s="2"/>
      <c r="G440" s="3"/>
      <c r="H440" s="2"/>
    </row>
    <row r="441" spans="1:8" ht="15.75" customHeight="1" x14ac:dyDescent="0.25">
      <c r="A441" s="1"/>
      <c r="B441" s="1"/>
      <c r="C441" s="2"/>
      <c r="D441" s="2"/>
      <c r="E441" s="2"/>
      <c r="F441" s="2"/>
      <c r="G441" s="3"/>
      <c r="H441" s="2"/>
    </row>
    <row r="442" spans="1:8" ht="15.75" customHeight="1" x14ac:dyDescent="0.25">
      <c r="A442" s="1"/>
      <c r="B442" s="1"/>
      <c r="C442" s="2"/>
      <c r="D442" s="2"/>
      <c r="E442" s="2"/>
      <c r="F442" s="2"/>
      <c r="G442" s="3"/>
      <c r="H442" s="2"/>
    </row>
    <row r="443" spans="1:8" ht="15.75" customHeight="1" x14ac:dyDescent="0.25">
      <c r="A443" s="1"/>
      <c r="B443" s="1"/>
      <c r="C443" s="2"/>
      <c r="D443" s="2"/>
      <c r="E443" s="2"/>
      <c r="F443" s="2"/>
      <c r="G443" s="3"/>
      <c r="H443" s="2"/>
    </row>
    <row r="444" spans="1:8" ht="15.75" customHeight="1" x14ac:dyDescent="0.25">
      <c r="A444" s="1"/>
      <c r="B444" s="1"/>
      <c r="C444" s="2"/>
      <c r="D444" s="2"/>
      <c r="E444" s="2"/>
      <c r="F444" s="2"/>
      <c r="G444" s="3"/>
      <c r="H444" s="2"/>
    </row>
    <row r="445" spans="1:8" ht="15.75" customHeight="1" x14ac:dyDescent="0.25">
      <c r="A445" s="1"/>
      <c r="B445" s="1"/>
      <c r="C445" s="2"/>
      <c r="D445" s="2"/>
      <c r="E445" s="2"/>
      <c r="F445" s="2"/>
      <c r="G445" s="3"/>
      <c r="H445" s="2"/>
    </row>
    <row r="446" spans="1:8" ht="15.75" customHeight="1" x14ac:dyDescent="0.25">
      <c r="A446" s="1"/>
      <c r="B446" s="1"/>
      <c r="C446" s="2"/>
      <c r="D446" s="2"/>
      <c r="E446" s="2"/>
      <c r="F446" s="2"/>
      <c r="G446" s="3"/>
      <c r="H446" s="2"/>
    </row>
    <row r="447" spans="1:8" ht="15.75" customHeight="1" x14ac:dyDescent="0.25">
      <c r="A447" s="1"/>
      <c r="B447" s="1"/>
      <c r="C447" s="2"/>
      <c r="D447" s="2"/>
      <c r="E447" s="2"/>
      <c r="F447" s="2"/>
      <c r="G447" s="3"/>
      <c r="H447" s="2"/>
    </row>
    <row r="448" spans="1:8" ht="15.75" customHeight="1" x14ac:dyDescent="0.25">
      <c r="A448" s="1"/>
      <c r="B448" s="1"/>
      <c r="C448" s="2"/>
      <c r="D448" s="2"/>
      <c r="E448" s="2"/>
      <c r="F448" s="2"/>
      <c r="G448" s="3"/>
      <c r="H448" s="2"/>
    </row>
    <row r="449" spans="1:8" ht="15.75" customHeight="1" x14ac:dyDescent="0.25">
      <c r="A449" s="1"/>
      <c r="B449" s="1"/>
      <c r="C449" s="2"/>
      <c r="D449" s="2"/>
      <c r="E449" s="2"/>
      <c r="F449" s="2"/>
      <c r="G449" s="3"/>
      <c r="H449" s="2"/>
    </row>
    <row r="450" spans="1:8" ht="15.75" customHeight="1" x14ac:dyDescent="0.25">
      <c r="A450" s="1"/>
      <c r="B450" s="1"/>
      <c r="C450" s="2"/>
      <c r="D450" s="2"/>
      <c r="E450" s="2"/>
      <c r="F450" s="2"/>
      <c r="G450" s="3"/>
      <c r="H450" s="2"/>
    </row>
    <row r="451" spans="1:8" ht="15.75" customHeight="1" x14ac:dyDescent="0.25">
      <c r="A451" s="1"/>
      <c r="B451" s="1"/>
      <c r="C451" s="2"/>
      <c r="D451" s="2"/>
      <c r="E451" s="2"/>
      <c r="F451" s="2"/>
      <c r="G451" s="3"/>
      <c r="H451" s="2"/>
    </row>
    <row r="452" spans="1:8" ht="15.75" customHeight="1" x14ac:dyDescent="0.25">
      <c r="A452" s="1"/>
      <c r="B452" s="1"/>
      <c r="C452" s="2"/>
      <c r="D452" s="2"/>
      <c r="E452" s="2"/>
      <c r="F452" s="2"/>
      <c r="G452" s="3"/>
      <c r="H452" s="2"/>
    </row>
    <row r="453" spans="1:8" ht="15.75" customHeight="1" x14ac:dyDescent="0.25">
      <c r="A453" s="1"/>
      <c r="B453" s="1"/>
      <c r="C453" s="2"/>
      <c r="D453" s="2"/>
      <c r="E453" s="2"/>
      <c r="F453" s="2"/>
      <c r="G453" s="3"/>
      <c r="H453" s="2"/>
    </row>
    <row r="454" spans="1:8" ht="15.75" customHeight="1" x14ac:dyDescent="0.25">
      <c r="A454" s="1"/>
      <c r="B454" s="1"/>
      <c r="C454" s="2"/>
      <c r="D454" s="2"/>
      <c r="E454" s="2"/>
      <c r="F454" s="2"/>
      <c r="G454" s="3"/>
      <c r="H454" s="2"/>
    </row>
    <row r="455" spans="1:8" ht="15.75" customHeight="1" x14ac:dyDescent="0.25">
      <c r="A455" s="1"/>
      <c r="B455" s="1"/>
      <c r="C455" s="2"/>
      <c r="D455" s="2"/>
      <c r="E455" s="2"/>
      <c r="F455" s="2"/>
      <c r="G455" s="3"/>
      <c r="H455" s="2"/>
    </row>
    <row r="456" spans="1:8" ht="15.75" customHeight="1" x14ac:dyDescent="0.25">
      <c r="A456" s="1"/>
      <c r="B456" s="1"/>
      <c r="C456" s="2"/>
      <c r="D456" s="2"/>
      <c r="E456" s="2"/>
      <c r="F456" s="2"/>
      <c r="G456" s="3"/>
      <c r="H456" s="2"/>
    </row>
    <row r="457" spans="1:8" ht="15.75" customHeight="1" x14ac:dyDescent="0.25">
      <c r="A457" s="1"/>
      <c r="B457" s="1"/>
      <c r="C457" s="2"/>
      <c r="D457" s="2"/>
      <c r="E457" s="2"/>
      <c r="F457" s="2"/>
      <c r="G457" s="3"/>
      <c r="H457" s="2"/>
    </row>
    <row r="458" spans="1:8" ht="15.75" customHeight="1" x14ac:dyDescent="0.25">
      <c r="A458" s="1"/>
      <c r="B458" s="1"/>
      <c r="C458" s="2"/>
      <c r="D458" s="2"/>
      <c r="E458" s="2"/>
      <c r="F458" s="2"/>
      <c r="G458" s="3"/>
      <c r="H458" s="2"/>
    </row>
    <row r="459" spans="1:8" ht="15.75" customHeight="1" x14ac:dyDescent="0.25">
      <c r="A459" s="1"/>
      <c r="B459" s="1"/>
      <c r="C459" s="2"/>
      <c r="D459" s="2"/>
      <c r="E459" s="2"/>
      <c r="F459" s="2"/>
      <c r="G459" s="3"/>
      <c r="H459" s="2"/>
    </row>
    <row r="460" spans="1:8" ht="15.75" customHeight="1" x14ac:dyDescent="0.25">
      <c r="A460" s="1"/>
      <c r="B460" s="1"/>
      <c r="C460" s="2"/>
      <c r="D460" s="2"/>
      <c r="E460" s="2"/>
      <c r="F460" s="2"/>
      <c r="G460" s="3"/>
      <c r="H460" s="2"/>
    </row>
    <row r="461" spans="1:8" ht="15.75" customHeight="1" x14ac:dyDescent="0.25">
      <c r="A461" s="1"/>
      <c r="B461" s="1"/>
      <c r="C461" s="2"/>
      <c r="D461" s="2"/>
      <c r="E461" s="2"/>
      <c r="F461" s="2"/>
      <c r="G461" s="3"/>
      <c r="H461" s="2"/>
    </row>
    <row r="462" spans="1:8" ht="15.75" customHeight="1" x14ac:dyDescent="0.25">
      <c r="A462" s="1"/>
      <c r="B462" s="1"/>
      <c r="C462" s="2"/>
      <c r="D462" s="2"/>
      <c r="E462" s="2"/>
      <c r="F462" s="2"/>
      <c r="G462" s="3"/>
      <c r="H462" s="2"/>
    </row>
    <row r="463" spans="1:8" ht="15.75" customHeight="1" x14ac:dyDescent="0.25">
      <c r="A463" s="1"/>
      <c r="B463" s="1"/>
      <c r="C463" s="2"/>
      <c r="D463" s="2"/>
      <c r="E463" s="2"/>
      <c r="F463" s="2"/>
      <c r="G463" s="3"/>
      <c r="H463" s="2"/>
    </row>
    <row r="464" spans="1:8" ht="15.75" customHeight="1" x14ac:dyDescent="0.25">
      <c r="A464" s="1"/>
      <c r="B464" s="1"/>
      <c r="C464" s="2"/>
      <c r="D464" s="2"/>
      <c r="E464" s="2"/>
      <c r="F464" s="2"/>
      <c r="G464" s="3"/>
      <c r="H464" s="2"/>
    </row>
    <row r="465" spans="1:8" ht="15.75" customHeight="1" x14ac:dyDescent="0.25">
      <c r="A465" s="1"/>
      <c r="B465" s="1"/>
      <c r="C465" s="2"/>
      <c r="D465" s="2"/>
      <c r="E465" s="2"/>
      <c r="F465" s="2"/>
      <c r="G465" s="3"/>
      <c r="H465" s="2"/>
    </row>
    <row r="466" spans="1:8" ht="15.75" customHeight="1" x14ac:dyDescent="0.25">
      <c r="A466" s="1"/>
      <c r="B466" s="1"/>
      <c r="C466" s="2"/>
      <c r="D466" s="2"/>
      <c r="E466" s="2"/>
      <c r="F466" s="2"/>
      <c r="G466" s="3"/>
      <c r="H466" s="2"/>
    </row>
    <row r="467" spans="1:8" ht="15.75" customHeight="1" x14ac:dyDescent="0.25">
      <c r="A467" s="1"/>
      <c r="B467" s="1"/>
      <c r="C467" s="2"/>
      <c r="D467" s="2"/>
      <c r="E467" s="2"/>
      <c r="F467" s="2"/>
      <c r="G467" s="3"/>
      <c r="H467" s="2"/>
    </row>
    <row r="468" spans="1:8" ht="15.75" customHeight="1" x14ac:dyDescent="0.25">
      <c r="A468" s="1"/>
      <c r="B468" s="1"/>
      <c r="C468" s="2"/>
      <c r="D468" s="2"/>
      <c r="E468" s="2"/>
      <c r="F468" s="2"/>
      <c r="G468" s="3"/>
      <c r="H468" s="2"/>
    </row>
    <row r="469" spans="1:8" ht="15.75" customHeight="1" x14ac:dyDescent="0.25">
      <c r="A469" s="1"/>
      <c r="B469" s="1"/>
      <c r="C469" s="2"/>
      <c r="D469" s="2"/>
      <c r="E469" s="2"/>
      <c r="F469" s="2"/>
      <c r="G469" s="3"/>
      <c r="H469" s="2"/>
    </row>
    <row r="470" spans="1:8" ht="15.75" customHeight="1" x14ac:dyDescent="0.25">
      <c r="A470" s="1"/>
      <c r="B470" s="1"/>
      <c r="C470" s="2"/>
      <c r="D470" s="2"/>
      <c r="E470" s="2"/>
      <c r="F470" s="2"/>
      <c r="G470" s="3"/>
      <c r="H470" s="2"/>
    </row>
    <row r="471" spans="1:8" ht="15.75" customHeight="1" x14ac:dyDescent="0.25">
      <c r="A471" s="1"/>
      <c r="B471" s="1"/>
      <c r="C471" s="2"/>
      <c r="D471" s="2"/>
      <c r="E471" s="2"/>
      <c r="F471" s="2"/>
      <c r="G471" s="3"/>
      <c r="H471" s="2"/>
    </row>
    <row r="472" spans="1:8" ht="15.75" customHeight="1" x14ac:dyDescent="0.25">
      <c r="A472" s="1"/>
      <c r="B472" s="1"/>
      <c r="C472" s="2"/>
      <c r="D472" s="2"/>
      <c r="E472" s="2"/>
      <c r="F472" s="2"/>
      <c r="G472" s="3"/>
      <c r="H472" s="2"/>
    </row>
    <row r="473" spans="1:8" ht="15.75" customHeight="1" x14ac:dyDescent="0.25">
      <c r="A473" s="1"/>
      <c r="B473" s="1"/>
      <c r="C473" s="2"/>
      <c r="D473" s="2"/>
      <c r="E473" s="2"/>
      <c r="F473" s="2"/>
      <c r="G473" s="3"/>
      <c r="H473" s="2"/>
    </row>
    <row r="474" spans="1:8" ht="15.75" customHeight="1" x14ac:dyDescent="0.25">
      <c r="A474" s="1"/>
      <c r="B474" s="1"/>
      <c r="C474" s="2"/>
      <c r="D474" s="2"/>
      <c r="E474" s="2"/>
      <c r="F474" s="2"/>
      <c r="G474" s="3"/>
      <c r="H474" s="2"/>
    </row>
    <row r="475" spans="1:8" ht="15.75" customHeight="1" x14ac:dyDescent="0.25">
      <c r="A475" s="1"/>
      <c r="B475" s="1"/>
      <c r="C475" s="2"/>
      <c r="D475" s="2"/>
      <c r="E475" s="2"/>
      <c r="F475" s="2"/>
      <c r="G475" s="3"/>
      <c r="H475" s="2"/>
    </row>
    <row r="476" spans="1:8" ht="15.75" customHeight="1" x14ac:dyDescent="0.25">
      <c r="A476" s="1"/>
      <c r="B476" s="1"/>
      <c r="C476" s="2"/>
      <c r="D476" s="2"/>
      <c r="E476" s="2"/>
      <c r="F476" s="2"/>
      <c r="G476" s="3"/>
      <c r="H476" s="2"/>
    </row>
    <row r="477" spans="1:8" ht="15.75" customHeight="1" x14ac:dyDescent="0.25">
      <c r="A477" s="1"/>
      <c r="B477" s="1"/>
      <c r="C477" s="2"/>
      <c r="D477" s="2"/>
      <c r="E477" s="2"/>
      <c r="F477" s="2"/>
      <c r="G477" s="3"/>
      <c r="H477" s="2"/>
    </row>
    <row r="478" spans="1:8" ht="15.75" customHeight="1" x14ac:dyDescent="0.25">
      <c r="A478" s="1"/>
      <c r="B478" s="1"/>
      <c r="C478" s="2"/>
      <c r="D478" s="2"/>
      <c r="E478" s="2"/>
      <c r="F478" s="2"/>
      <c r="G478" s="3"/>
      <c r="H478" s="2"/>
    </row>
    <row r="479" spans="1:8" ht="15.75" customHeight="1" x14ac:dyDescent="0.25">
      <c r="A479" s="1"/>
      <c r="B479" s="1"/>
      <c r="C479" s="2"/>
      <c r="D479" s="2"/>
      <c r="E479" s="2"/>
      <c r="F479" s="2"/>
      <c r="G479" s="3"/>
      <c r="H479" s="2"/>
    </row>
    <row r="480" spans="1:8" ht="15.75" customHeight="1" x14ac:dyDescent="0.25">
      <c r="A480" s="1"/>
      <c r="B480" s="1"/>
      <c r="C480" s="2"/>
      <c r="D480" s="2"/>
      <c r="E480" s="2"/>
      <c r="F480" s="2"/>
      <c r="G480" s="3"/>
      <c r="H480" s="2"/>
    </row>
    <row r="481" spans="1:8" ht="15.75" customHeight="1" x14ac:dyDescent="0.25">
      <c r="A481" s="1"/>
      <c r="B481" s="1"/>
      <c r="C481" s="2"/>
      <c r="D481" s="2"/>
      <c r="E481" s="2"/>
      <c r="F481" s="2"/>
      <c r="G481" s="3"/>
      <c r="H481" s="2"/>
    </row>
    <row r="482" spans="1:8" ht="15.75" customHeight="1" x14ac:dyDescent="0.25">
      <c r="A482" s="1"/>
      <c r="B482" s="1"/>
      <c r="C482" s="2"/>
      <c r="D482" s="2"/>
      <c r="E482" s="2"/>
      <c r="F482" s="2"/>
      <c r="G482" s="3"/>
      <c r="H482" s="2"/>
    </row>
    <row r="483" spans="1:8" ht="15.75" customHeight="1" x14ac:dyDescent="0.25">
      <c r="A483" s="1"/>
      <c r="B483" s="1"/>
      <c r="C483" s="2"/>
      <c r="D483" s="2"/>
      <c r="E483" s="2"/>
      <c r="F483" s="2"/>
      <c r="G483" s="3"/>
      <c r="H483" s="2"/>
    </row>
    <row r="484" spans="1:8" ht="15.75" customHeight="1" x14ac:dyDescent="0.25">
      <c r="A484" s="1"/>
      <c r="B484" s="1"/>
      <c r="C484" s="2"/>
      <c r="D484" s="2"/>
      <c r="E484" s="2"/>
      <c r="F484" s="2"/>
      <c r="G484" s="3"/>
      <c r="H484" s="2"/>
    </row>
    <row r="485" spans="1:8" ht="15.75" customHeight="1" x14ac:dyDescent="0.25">
      <c r="A485" s="1"/>
      <c r="B485" s="1"/>
      <c r="C485" s="2"/>
      <c r="D485" s="2"/>
      <c r="E485" s="2"/>
      <c r="F485" s="2"/>
      <c r="G485" s="3"/>
      <c r="H485" s="2"/>
    </row>
    <row r="486" spans="1:8" ht="15.75" customHeight="1" x14ac:dyDescent="0.25">
      <c r="A486" s="1"/>
      <c r="B486" s="1"/>
      <c r="C486" s="2"/>
      <c r="D486" s="2"/>
      <c r="E486" s="2"/>
      <c r="F486" s="2"/>
      <c r="G486" s="3"/>
      <c r="H486" s="2"/>
    </row>
    <row r="487" spans="1:8" ht="15.75" customHeight="1" x14ac:dyDescent="0.25">
      <c r="A487" s="1"/>
      <c r="B487" s="1"/>
      <c r="C487" s="2"/>
      <c r="D487" s="2"/>
      <c r="E487" s="2"/>
      <c r="F487" s="2"/>
      <c r="G487" s="3"/>
      <c r="H487" s="2"/>
    </row>
    <row r="488" spans="1:8" ht="15.75" customHeight="1" x14ac:dyDescent="0.25">
      <c r="A488" s="1"/>
      <c r="B488" s="1"/>
      <c r="C488" s="2"/>
      <c r="D488" s="2"/>
      <c r="E488" s="2"/>
      <c r="F488" s="2"/>
      <c r="G488" s="3"/>
      <c r="H488" s="2"/>
    </row>
    <row r="489" spans="1:8" ht="15.75" customHeight="1" x14ac:dyDescent="0.25">
      <c r="A489" s="1"/>
      <c r="B489" s="1"/>
      <c r="C489" s="2"/>
      <c r="D489" s="2"/>
      <c r="E489" s="2"/>
      <c r="F489" s="2"/>
      <c r="G489" s="3"/>
      <c r="H489" s="2"/>
    </row>
    <row r="490" spans="1:8" ht="15.75" customHeight="1" x14ac:dyDescent="0.25">
      <c r="A490" s="1"/>
      <c r="B490" s="1"/>
      <c r="C490" s="2"/>
      <c r="D490" s="2"/>
      <c r="E490" s="2"/>
      <c r="F490" s="2"/>
      <c r="G490" s="3"/>
      <c r="H490" s="2"/>
    </row>
    <row r="491" spans="1:8" ht="15.75" customHeight="1" x14ac:dyDescent="0.25">
      <c r="A491" s="1"/>
      <c r="B491" s="1"/>
      <c r="C491" s="2"/>
      <c r="D491" s="2"/>
      <c r="E491" s="2"/>
      <c r="F491" s="2"/>
      <c r="G491" s="3"/>
      <c r="H491" s="2"/>
    </row>
    <row r="492" spans="1:8" ht="15.75" customHeight="1" x14ac:dyDescent="0.25">
      <c r="A492" s="1"/>
      <c r="B492" s="1"/>
      <c r="C492" s="2"/>
      <c r="D492" s="2"/>
      <c r="E492" s="2"/>
      <c r="F492" s="2"/>
      <c r="G492" s="3"/>
      <c r="H492" s="2"/>
    </row>
    <row r="493" spans="1:8" ht="15.75" customHeight="1" x14ac:dyDescent="0.25">
      <c r="A493" s="1"/>
      <c r="B493" s="1"/>
      <c r="C493" s="2"/>
      <c r="D493" s="2"/>
      <c r="E493" s="2"/>
      <c r="F493" s="2"/>
      <c r="G493" s="3"/>
      <c r="H493" s="2"/>
    </row>
    <row r="494" spans="1:8" ht="15.75" customHeight="1" x14ac:dyDescent="0.25">
      <c r="A494" s="1"/>
      <c r="B494" s="1"/>
      <c r="C494" s="2"/>
      <c r="D494" s="2"/>
      <c r="E494" s="2"/>
      <c r="F494" s="2"/>
      <c r="G494" s="3"/>
      <c r="H494" s="2"/>
    </row>
    <row r="495" spans="1:8" ht="15.75" customHeight="1" x14ac:dyDescent="0.25">
      <c r="A495" s="1"/>
      <c r="B495" s="1"/>
      <c r="C495" s="2"/>
      <c r="D495" s="2"/>
      <c r="E495" s="2"/>
      <c r="F495" s="2"/>
      <c r="G495" s="3"/>
      <c r="H495" s="2"/>
    </row>
    <row r="496" spans="1:8" ht="15.75" customHeight="1" x14ac:dyDescent="0.25">
      <c r="A496" s="1"/>
      <c r="B496" s="1"/>
      <c r="C496" s="2"/>
      <c r="D496" s="2"/>
      <c r="E496" s="2"/>
      <c r="F496" s="2"/>
      <c r="G496" s="3"/>
      <c r="H496" s="2"/>
    </row>
    <row r="497" spans="1:8" ht="15.75" customHeight="1" x14ac:dyDescent="0.25">
      <c r="A497" s="1"/>
      <c r="B497" s="1"/>
      <c r="C497" s="2"/>
      <c r="D497" s="2"/>
      <c r="E497" s="2"/>
      <c r="F497" s="2"/>
      <c r="G497" s="3"/>
      <c r="H497" s="2"/>
    </row>
    <row r="498" spans="1:8" ht="15.75" customHeight="1" x14ac:dyDescent="0.25">
      <c r="A498" s="1"/>
      <c r="B498" s="1"/>
      <c r="C498" s="2"/>
      <c r="D498" s="2"/>
      <c r="E498" s="2"/>
      <c r="F498" s="2"/>
      <c r="G498" s="3"/>
      <c r="H498" s="2"/>
    </row>
    <row r="499" spans="1:8" ht="15.75" customHeight="1" x14ac:dyDescent="0.25">
      <c r="A499" s="1"/>
      <c r="B499" s="1"/>
      <c r="C499" s="2"/>
      <c r="D499" s="2"/>
      <c r="E499" s="2"/>
      <c r="F499" s="2"/>
      <c r="G499" s="3"/>
      <c r="H499" s="2"/>
    </row>
    <row r="500" spans="1:8" ht="15.75" customHeight="1" x14ac:dyDescent="0.25">
      <c r="A500" s="1"/>
      <c r="B500" s="1"/>
      <c r="C500" s="2"/>
      <c r="D500" s="2"/>
      <c r="E500" s="2"/>
      <c r="F500" s="2"/>
      <c r="G500" s="3"/>
      <c r="H500" s="2"/>
    </row>
    <row r="501" spans="1:8" ht="15.75" customHeight="1" x14ac:dyDescent="0.25">
      <c r="A501" s="1"/>
      <c r="B501" s="1"/>
      <c r="C501" s="2"/>
      <c r="D501" s="2"/>
      <c r="E501" s="2"/>
      <c r="F501" s="2"/>
      <c r="G501" s="3"/>
      <c r="H501" s="2"/>
    </row>
    <row r="502" spans="1:8" ht="15.75" customHeight="1" x14ac:dyDescent="0.25">
      <c r="A502" s="1"/>
      <c r="B502" s="1"/>
      <c r="C502" s="2"/>
      <c r="D502" s="2"/>
      <c r="E502" s="2"/>
      <c r="F502" s="2"/>
      <c r="G502" s="3"/>
      <c r="H502" s="2"/>
    </row>
    <row r="503" spans="1:8" ht="15.75" customHeight="1" x14ac:dyDescent="0.25">
      <c r="A503" s="1"/>
      <c r="B503" s="1"/>
      <c r="C503" s="2"/>
      <c r="D503" s="2"/>
      <c r="E503" s="2"/>
      <c r="F503" s="2"/>
      <c r="G503" s="3"/>
      <c r="H503" s="2"/>
    </row>
    <row r="504" spans="1:8" ht="15.75" customHeight="1" x14ac:dyDescent="0.25">
      <c r="A504" s="1"/>
      <c r="B504" s="1"/>
      <c r="C504" s="2"/>
      <c r="D504" s="2"/>
      <c r="E504" s="2"/>
      <c r="F504" s="2"/>
      <c r="G504" s="3"/>
      <c r="H504" s="2"/>
    </row>
    <row r="505" spans="1:8" ht="15.75" customHeight="1" x14ac:dyDescent="0.25">
      <c r="A505" s="1"/>
      <c r="B505" s="1"/>
      <c r="C505" s="2"/>
      <c r="D505" s="2"/>
      <c r="E505" s="2"/>
      <c r="F505" s="2"/>
      <c r="G505" s="3"/>
      <c r="H505" s="2"/>
    </row>
    <row r="506" spans="1:8" ht="15.75" customHeight="1" x14ac:dyDescent="0.25">
      <c r="A506" s="1"/>
      <c r="B506" s="1"/>
      <c r="C506" s="2"/>
      <c r="D506" s="2"/>
      <c r="E506" s="2"/>
      <c r="F506" s="2"/>
      <c r="G506" s="3"/>
      <c r="H506" s="2"/>
    </row>
    <row r="507" spans="1:8" ht="15.75" customHeight="1" x14ac:dyDescent="0.25">
      <c r="A507" s="1"/>
      <c r="B507" s="1"/>
      <c r="C507" s="2"/>
      <c r="D507" s="2"/>
      <c r="E507" s="2"/>
      <c r="F507" s="2"/>
      <c r="G507" s="3"/>
      <c r="H507" s="2"/>
    </row>
    <row r="508" spans="1:8" ht="15.75" customHeight="1" x14ac:dyDescent="0.25">
      <c r="A508" s="1"/>
      <c r="B508" s="1"/>
      <c r="C508" s="2"/>
      <c r="D508" s="2"/>
      <c r="E508" s="2"/>
      <c r="F508" s="2"/>
      <c r="G508" s="3"/>
      <c r="H508" s="2"/>
    </row>
    <row r="509" spans="1:8" ht="15.75" customHeight="1" x14ac:dyDescent="0.25">
      <c r="A509" s="1"/>
      <c r="B509" s="1"/>
      <c r="C509" s="2"/>
      <c r="D509" s="2"/>
      <c r="E509" s="2"/>
      <c r="F509" s="2"/>
      <c r="G509" s="3"/>
      <c r="H509" s="2"/>
    </row>
    <row r="510" spans="1:8" ht="15.75" customHeight="1" x14ac:dyDescent="0.25">
      <c r="A510" s="1"/>
      <c r="B510" s="1"/>
      <c r="C510" s="2"/>
      <c r="D510" s="2"/>
      <c r="E510" s="2"/>
      <c r="F510" s="2"/>
      <c r="G510" s="3"/>
      <c r="H510" s="2"/>
    </row>
    <row r="511" spans="1:8" ht="15.75" customHeight="1" x14ac:dyDescent="0.25">
      <c r="A511" s="1"/>
      <c r="B511" s="1"/>
      <c r="C511" s="2"/>
      <c r="D511" s="2"/>
      <c r="E511" s="2"/>
      <c r="F511" s="2"/>
      <c r="G511" s="3"/>
      <c r="H511" s="2"/>
    </row>
    <row r="512" spans="1:8" ht="15.75" customHeight="1" x14ac:dyDescent="0.25">
      <c r="A512" s="1"/>
      <c r="B512" s="1"/>
      <c r="C512" s="2"/>
      <c r="D512" s="2"/>
      <c r="E512" s="2"/>
      <c r="F512" s="2"/>
      <c r="G512" s="3"/>
      <c r="H512" s="2"/>
    </row>
    <row r="513" spans="1:8" ht="15.75" customHeight="1" x14ac:dyDescent="0.25">
      <c r="A513" s="1"/>
      <c r="B513" s="1"/>
      <c r="C513" s="2"/>
      <c r="D513" s="2"/>
      <c r="E513" s="2"/>
      <c r="F513" s="2"/>
      <c r="G513" s="3"/>
      <c r="H513" s="2"/>
    </row>
    <row r="514" spans="1:8" ht="15.75" customHeight="1" x14ac:dyDescent="0.25">
      <c r="A514" s="1"/>
      <c r="B514" s="1"/>
      <c r="C514" s="2"/>
      <c r="D514" s="2"/>
      <c r="E514" s="2"/>
      <c r="F514" s="2"/>
      <c r="G514" s="3"/>
      <c r="H514" s="2"/>
    </row>
    <row r="515" spans="1:8" ht="15.75" customHeight="1" x14ac:dyDescent="0.25">
      <c r="A515" s="1"/>
      <c r="B515" s="1"/>
      <c r="C515" s="2"/>
      <c r="D515" s="2"/>
      <c r="E515" s="2"/>
      <c r="F515" s="2"/>
      <c r="G515" s="3"/>
      <c r="H515" s="2"/>
    </row>
    <row r="516" spans="1:8" ht="15.75" customHeight="1" x14ac:dyDescent="0.25">
      <c r="A516" s="1"/>
      <c r="B516" s="1"/>
      <c r="C516" s="2"/>
      <c r="D516" s="2"/>
      <c r="E516" s="2"/>
      <c r="F516" s="2"/>
      <c r="G516" s="3"/>
      <c r="H516" s="2"/>
    </row>
    <row r="517" spans="1:8" ht="15.75" customHeight="1" x14ac:dyDescent="0.25">
      <c r="A517" s="1"/>
      <c r="B517" s="1"/>
      <c r="C517" s="2"/>
      <c r="D517" s="2"/>
      <c r="E517" s="2"/>
      <c r="F517" s="2"/>
      <c r="G517" s="3"/>
      <c r="H517" s="2"/>
    </row>
    <row r="518" spans="1:8" ht="15.75" customHeight="1" x14ac:dyDescent="0.25">
      <c r="A518" s="1"/>
      <c r="B518" s="1"/>
      <c r="C518" s="2"/>
      <c r="D518" s="2"/>
      <c r="E518" s="2"/>
      <c r="F518" s="2"/>
      <c r="G518" s="3"/>
      <c r="H518" s="2"/>
    </row>
    <row r="519" spans="1:8" ht="15.75" customHeight="1" x14ac:dyDescent="0.25">
      <c r="A519" s="1"/>
      <c r="B519" s="1"/>
      <c r="C519" s="2"/>
      <c r="D519" s="2"/>
      <c r="E519" s="2"/>
      <c r="F519" s="2"/>
      <c r="G519" s="3"/>
      <c r="H519" s="2"/>
    </row>
    <row r="520" spans="1:8" ht="15.75" customHeight="1" x14ac:dyDescent="0.25">
      <c r="A520" s="1"/>
      <c r="B520" s="1"/>
      <c r="C520" s="2"/>
      <c r="D520" s="2"/>
      <c r="E520" s="2"/>
      <c r="F520" s="2"/>
      <c r="G520" s="3"/>
      <c r="H520" s="2"/>
    </row>
    <row r="521" spans="1:8" ht="15.75" customHeight="1" x14ac:dyDescent="0.25">
      <c r="A521" s="1"/>
      <c r="B521" s="1"/>
      <c r="C521" s="2"/>
      <c r="D521" s="2"/>
      <c r="E521" s="2"/>
      <c r="F521" s="2"/>
      <c r="G521" s="3"/>
      <c r="H521" s="2"/>
    </row>
    <row r="522" spans="1:8" ht="15.75" customHeight="1" x14ac:dyDescent="0.25">
      <c r="A522" s="1"/>
      <c r="B522" s="1"/>
      <c r="C522" s="2"/>
      <c r="D522" s="2"/>
      <c r="E522" s="2"/>
      <c r="F522" s="2"/>
      <c r="G522" s="3"/>
      <c r="H522" s="2"/>
    </row>
    <row r="523" spans="1:8" ht="15.75" customHeight="1" x14ac:dyDescent="0.25">
      <c r="A523" s="1"/>
      <c r="B523" s="1"/>
      <c r="C523" s="2"/>
      <c r="D523" s="2"/>
      <c r="E523" s="2"/>
      <c r="F523" s="2"/>
      <c r="G523" s="3"/>
      <c r="H523" s="2"/>
    </row>
    <row r="524" spans="1:8" ht="15.75" customHeight="1" x14ac:dyDescent="0.25">
      <c r="A524" s="1"/>
      <c r="B524" s="1"/>
      <c r="C524" s="2"/>
      <c r="D524" s="2"/>
      <c r="E524" s="2"/>
      <c r="F524" s="2"/>
      <c r="G524" s="3"/>
      <c r="H524" s="2"/>
    </row>
    <row r="525" spans="1:8" ht="15.75" customHeight="1" x14ac:dyDescent="0.25">
      <c r="A525" s="1"/>
      <c r="B525" s="1"/>
      <c r="C525" s="2"/>
      <c r="D525" s="2"/>
      <c r="E525" s="2"/>
      <c r="F525" s="2"/>
      <c r="G525" s="3"/>
      <c r="H525" s="2"/>
    </row>
    <row r="526" spans="1:8" ht="15.75" customHeight="1" x14ac:dyDescent="0.25">
      <c r="A526" s="1"/>
      <c r="B526" s="1"/>
      <c r="C526" s="2"/>
      <c r="D526" s="2"/>
      <c r="E526" s="2"/>
      <c r="F526" s="2"/>
      <c r="G526" s="3"/>
      <c r="H526" s="2"/>
    </row>
    <row r="527" spans="1:8" ht="15.75" customHeight="1" x14ac:dyDescent="0.25">
      <c r="A527" s="1"/>
      <c r="B527" s="1"/>
      <c r="C527" s="2"/>
      <c r="D527" s="2"/>
      <c r="E527" s="2"/>
      <c r="F527" s="2"/>
      <c r="G527" s="3"/>
      <c r="H527" s="2"/>
    </row>
    <row r="528" spans="1:8" ht="15.75" customHeight="1" x14ac:dyDescent="0.25">
      <c r="A528" s="1"/>
      <c r="B528" s="1"/>
      <c r="C528" s="2"/>
      <c r="D528" s="2"/>
      <c r="E528" s="2"/>
      <c r="F528" s="2"/>
      <c r="G528" s="3"/>
      <c r="H528" s="2"/>
    </row>
    <row r="529" spans="1:8" ht="15.75" customHeight="1" x14ac:dyDescent="0.25">
      <c r="A529" s="1"/>
      <c r="B529" s="1"/>
      <c r="C529" s="2"/>
      <c r="D529" s="2"/>
      <c r="E529" s="2"/>
      <c r="F529" s="2"/>
      <c r="G529" s="3"/>
      <c r="H529" s="2"/>
    </row>
    <row r="530" spans="1:8" ht="15.75" customHeight="1" x14ac:dyDescent="0.25">
      <c r="A530" s="1"/>
      <c r="B530" s="1"/>
      <c r="C530" s="2"/>
      <c r="D530" s="2"/>
      <c r="E530" s="2"/>
      <c r="F530" s="2"/>
      <c r="G530" s="3"/>
      <c r="H530" s="2"/>
    </row>
    <row r="531" spans="1:8" ht="15.75" customHeight="1" x14ac:dyDescent="0.25">
      <c r="A531" s="1"/>
      <c r="B531" s="1"/>
      <c r="C531" s="2"/>
      <c r="D531" s="2"/>
      <c r="E531" s="2"/>
      <c r="F531" s="2"/>
      <c r="G531" s="3"/>
      <c r="H531" s="2"/>
    </row>
    <row r="532" spans="1:8" ht="15.75" customHeight="1" x14ac:dyDescent="0.25">
      <c r="A532" s="1"/>
      <c r="B532" s="1"/>
      <c r="C532" s="2"/>
      <c r="D532" s="2"/>
      <c r="E532" s="2"/>
      <c r="F532" s="2"/>
      <c r="G532" s="3"/>
      <c r="H532" s="2"/>
    </row>
    <row r="533" spans="1:8" ht="15.75" customHeight="1" x14ac:dyDescent="0.25">
      <c r="A533" s="1"/>
      <c r="B533" s="1"/>
      <c r="C533" s="2"/>
      <c r="D533" s="2"/>
      <c r="E533" s="2"/>
      <c r="F533" s="2"/>
      <c r="G533" s="3"/>
      <c r="H533" s="2"/>
    </row>
    <row r="534" spans="1:8" ht="15.75" customHeight="1" x14ac:dyDescent="0.25">
      <c r="A534" s="1"/>
      <c r="B534" s="1"/>
      <c r="C534" s="2"/>
      <c r="D534" s="2"/>
      <c r="E534" s="2"/>
      <c r="F534" s="2"/>
      <c r="G534" s="3"/>
      <c r="H534" s="2"/>
    </row>
    <row r="535" spans="1:8" ht="15.75" customHeight="1" x14ac:dyDescent="0.25">
      <c r="A535" s="1"/>
      <c r="B535" s="1"/>
      <c r="C535" s="2"/>
      <c r="D535" s="2"/>
      <c r="E535" s="2"/>
      <c r="F535" s="2"/>
      <c r="G535" s="3"/>
      <c r="H535" s="2"/>
    </row>
    <row r="536" spans="1:8" ht="15.75" customHeight="1" x14ac:dyDescent="0.25">
      <c r="A536" s="1"/>
      <c r="B536" s="1"/>
      <c r="C536" s="2"/>
      <c r="D536" s="2"/>
      <c r="E536" s="2"/>
      <c r="F536" s="2"/>
      <c r="G536" s="3"/>
      <c r="H536" s="2"/>
    </row>
    <row r="537" spans="1:8" ht="15.75" customHeight="1" x14ac:dyDescent="0.25">
      <c r="A537" s="1"/>
      <c r="B537" s="1"/>
      <c r="C537" s="2"/>
      <c r="D537" s="2"/>
      <c r="E537" s="2"/>
      <c r="F537" s="2"/>
      <c r="G537" s="3"/>
      <c r="H537" s="2"/>
    </row>
    <row r="538" spans="1:8" ht="15.75" customHeight="1" x14ac:dyDescent="0.25">
      <c r="A538" s="1"/>
      <c r="B538" s="1"/>
      <c r="C538" s="2"/>
      <c r="D538" s="2"/>
      <c r="E538" s="2"/>
      <c r="F538" s="2"/>
      <c r="G538" s="3"/>
      <c r="H538" s="2"/>
    </row>
    <row r="539" spans="1:8" ht="15.75" customHeight="1" x14ac:dyDescent="0.25">
      <c r="A539" s="1"/>
      <c r="B539" s="1"/>
      <c r="C539" s="2"/>
      <c r="D539" s="2"/>
      <c r="E539" s="2"/>
      <c r="F539" s="2"/>
      <c r="G539" s="3"/>
      <c r="H539" s="2"/>
    </row>
    <row r="540" spans="1:8" ht="15.75" customHeight="1" x14ac:dyDescent="0.25">
      <c r="A540" s="1"/>
      <c r="B540" s="1"/>
      <c r="C540" s="2"/>
      <c r="D540" s="2"/>
      <c r="E540" s="2"/>
      <c r="F540" s="2"/>
      <c r="G540" s="3"/>
      <c r="H540" s="2"/>
    </row>
    <row r="541" spans="1:8" ht="15.75" customHeight="1" x14ac:dyDescent="0.25">
      <c r="A541" s="1"/>
      <c r="B541" s="1"/>
      <c r="C541" s="2"/>
      <c r="D541" s="2"/>
      <c r="E541" s="2"/>
      <c r="F541" s="2"/>
      <c r="G541" s="3"/>
      <c r="H541" s="2"/>
    </row>
    <row r="542" spans="1:8" ht="15.75" customHeight="1" x14ac:dyDescent="0.25">
      <c r="A542" s="1"/>
      <c r="B542" s="1"/>
      <c r="C542" s="2"/>
      <c r="D542" s="2"/>
      <c r="E542" s="2"/>
      <c r="F542" s="2"/>
      <c r="G542" s="3"/>
      <c r="H542" s="2"/>
    </row>
    <row r="543" spans="1:8" ht="15.75" customHeight="1" x14ac:dyDescent="0.25">
      <c r="A543" s="1"/>
      <c r="B543" s="1"/>
      <c r="C543" s="2"/>
      <c r="D543" s="2"/>
      <c r="E543" s="2"/>
      <c r="F543" s="2"/>
      <c r="G543" s="3"/>
      <c r="H543" s="2"/>
    </row>
    <row r="544" spans="1:8" ht="15.75" customHeight="1" x14ac:dyDescent="0.25">
      <c r="A544" s="1"/>
      <c r="B544" s="1"/>
      <c r="C544" s="2"/>
      <c r="D544" s="2"/>
      <c r="E544" s="2"/>
      <c r="F544" s="2"/>
      <c r="G544" s="3"/>
      <c r="H544" s="2"/>
    </row>
    <row r="545" spans="1:8" ht="15.75" customHeight="1" x14ac:dyDescent="0.25">
      <c r="A545" s="1"/>
      <c r="B545" s="1"/>
      <c r="C545" s="2"/>
      <c r="D545" s="2"/>
      <c r="E545" s="2"/>
      <c r="F545" s="2"/>
      <c r="G545" s="3"/>
      <c r="H545" s="2"/>
    </row>
    <row r="546" spans="1:8" ht="15.75" customHeight="1" x14ac:dyDescent="0.25">
      <c r="A546" s="1"/>
      <c r="B546" s="1"/>
      <c r="C546" s="2"/>
      <c r="D546" s="2"/>
      <c r="E546" s="2"/>
      <c r="F546" s="2"/>
      <c r="G546" s="3"/>
      <c r="H546" s="2"/>
    </row>
    <row r="547" spans="1:8" ht="15.75" customHeight="1" x14ac:dyDescent="0.25">
      <c r="A547" s="1"/>
      <c r="B547" s="1"/>
      <c r="C547" s="2"/>
      <c r="D547" s="2"/>
      <c r="E547" s="2"/>
      <c r="F547" s="2"/>
      <c r="G547" s="3"/>
      <c r="H547" s="2"/>
    </row>
    <row r="548" spans="1:8" ht="15.75" customHeight="1" x14ac:dyDescent="0.25">
      <c r="A548" s="1"/>
      <c r="B548" s="1"/>
      <c r="C548" s="2"/>
      <c r="D548" s="2"/>
      <c r="E548" s="2"/>
      <c r="F548" s="2"/>
      <c r="G548" s="3"/>
      <c r="H548" s="2"/>
    </row>
    <row r="549" spans="1:8" ht="15.75" customHeight="1" x14ac:dyDescent="0.25">
      <c r="A549" s="1"/>
      <c r="B549" s="1"/>
      <c r="C549" s="2"/>
      <c r="D549" s="2"/>
      <c r="E549" s="2"/>
      <c r="F549" s="2"/>
      <c r="G549" s="3"/>
      <c r="H549" s="2"/>
    </row>
    <row r="550" spans="1:8" ht="15.75" customHeight="1" x14ac:dyDescent="0.25">
      <c r="A550" s="1"/>
      <c r="B550" s="1"/>
      <c r="C550" s="2"/>
      <c r="D550" s="2"/>
      <c r="E550" s="2"/>
      <c r="F550" s="2"/>
      <c r="G550" s="3"/>
      <c r="H550" s="2"/>
    </row>
    <row r="551" spans="1:8" ht="15.75" customHeight="1" x14ac:dyDescent="0.25">
      <c r="A551" s="1"/>
      <c r="B551" s="1"/>
      <c r="C551" s="2"/>
      <c r="D551" s="2"/>
      <c r="E551" s="2"/>
      <c r="F551" s="2"/>
      <c r="G551" s="3"/>
      <c r="H551" s="2"/>
    </row>
    <row r="552" spans="1:8" ht="15.75" customHeight="1" x14ac:dyDescent="0.25">
      <c r="A552" s="1"/>
      <c r="B552" s="1"/>
      <c r="C552" s="2"/>
      <c r="D552" s="2"/>
      <c r="E552" s="2"/>
      <c r="F552" s="2"/>
      <c r="G552" s="3"/>
      <c r="H552" s="2"/>
    </row>
    <row r="553" spans="1:8" ht="15.75" customHeight="1" x14ac:dyDescent="0.25">
      <c r="A553" s="1"/>
      <c r="B553" s="1"/>
      <c r="C553" s="2"/>
      <c r="D553" s="2"/>
      <c r="E553" s="2"/>
      <c r="F553" s="2"/>
      <c r="G553" s="3"/>
      <c r="H553" s="2"/>
    </row>
    <row r="554" spans="1:8" ht="15.75" customHeight="1" x14ac:dyDescent="0.25">
      <c r="A554" s="1"/>
      <c r="B554" s="1"/>
      <c r="C554" s="2"/>
      <c r="D554" s="2"/>
      <c r="E554" s="2"/>
      <c r="F554" s="2"/>
      <c r="G554" s="3"/>
      <c r="H554" s="2"/>
    </row>
    <row r="555" spans="1:8" ht="15.75" customHeight="1" x14ac:dyDescent="0.25">
      <c r="A555" s="1"/>
      <c r="B555" s="1"/>
      <c r="C555" s="2"/>
      <c r="D555" s="2"/>
      <c r="E555" s="2"/>
      <c r="F555" s="2"/>
      <c r="G555" s="3"/>
      <c r="H555" s="2"/>
    </row>
    <row r="556" spans="1:8" ht="15.75" customHeight="1" x14ac:dyDescent="0.25">
      <c r="A556" s="1"/>
      <c r="B556" s="1"/>
      <c r="C556" s="2"/>
      <c r="D556" s="2"/>
      <c r="E556" s="2"/>
      <c r="F556" s="2"/>
      <c r="G556" s="3"/>
      <c r="H556" s="2"/>
    </row>
    <row r="557" spans="1:8" ht="15.75" customHeight="1" x14ac:dyDescent="0.25">
      <c r="A557" s="1"/>
      <c r="B557" s="1"/>
      <c r="C557" s="2"/>
      <c r="D557" s="2"/>
      <c r="E557" s="2"/>
      <c r="F557" s="2"/>
      <c r="G557" s="3"/>
      <c r="H557" s="2"/>
    </row>
    <row r="558" spans="1:8" ht="15.75" customHeight="1" x14ac:dyDescent="0.25">
      <c r="A558" s="1"/>
      <c r="B558" s="1"/>
      <c r="C558" s="2"/>
      <c r="D558" s="2"/>
      <c r="E558" s="2"/>
      <c r="F558" s="2"/>
      <c r="G558" s="3"/>
      <c r="H558" s="2"/>
    </row>
    <row r="559" spans="1:8" ht="15.75" customHeight="1" x14ac:dyDescent="0.25">
      <c r="A559" s="1"/>
      <c r="B559" s="1"/>
      <c r="C559" s="2"/>
      <c r="D559" s="2"/>
      <c r="E559" s="2"/>
      <c r="F559" s="2"/>
      <c r="G559" s="3"/>
      <c r="H559" s="2"/>
    </row>
    <row r="560" spans="1:8" ht="15.75" customHeight="1" x14ac:dyDescent="0.25">
      <c r="A560" s="1"/>
      <c r="B560" s="1"/>
      <c r="C560" s="2"/>
      <c r="D560" s="2"/>
      <c r="E560" s="2"/>
      <c r="F560" s="2"/>
      <c r="G560" s="3"/>
      <c r="H560" s="2"/>
    </row>
    <row r="561" spans="1:8" ht="15.75" customHeight="1" x14ac:dyDescent="0.25">
      <c r="A561" s="1"/>
      <c r="B561" s="1"/>
      <c r="C561" s="2"/>
      <c r="D561" s="2"/>
      <c r="E561" s="2"/>
      <c r="F561" s="2"/>
      <c r="G561" s="3"/>
      <c r="H561" s="2"/>
    </row>
    <row r="562" spans="1:8" ht="15.75" customHeight="1" x14ac:dyDescent="0.25">
      <c r="A562" s="1"/>
      <c r="B562" s="1"/>
      <c r="C562" s="2"/>
      <c r="D562" s="2"/>
      <c r="E562" s="2"/>
      <c r="F562" s="2"/>
      <c r="G562" s="3"/>
      <c r="H562" s="2"/>
    </row>
    <row r="563" spans="1:8" ht="15.75" customHeight="1" x14ac:dyDescent="0.25">
      <c r="A563" s="1"/>
      <c r="B563" s="1"/>
      <c r="C563" s="2"/>
      <c r="D563" s="2"/>
      <c r="E563" s="2"/>
      <c r="F563" s="2"/>
      <c r="G563" s="3"/>
      <c r="H563" s="2"/>
    </row>
    <row r="564" spans="1:8" ht="15.75" customHeight="1" x14ac:dyDescent="0.25">
      <c r="A564" s="1"/>
      <c r="B564" s="1"/>
      <c r="C564" s="2"/>
      <c r="D564" s="2"/>
      <c r="E564" s="2"/>
      <c r="F564" s="2"/>
      <c r="G564" s="3"/>
      <c r="H564" s="2"/>
    </row>
    <row r="565" spans="1:8" ht="15.75" customHeight="1" x14ac:dyDescent="0.25">
      <c r="A565" s="1"/>
      <c r="B565" s="1"/>
      <c r="C565" s="2"/>
      <c r="D565" s="2"/>
      <c r="E565" s="2"/>
      <c r="F565" s="2"/>
      <c r="G565" s="3"/>
      <c r="H565" s="2"/>
    </row>
    <row r="566" spans="1:8" ht="15.75" customHeight="1" x14ac:dyDescent="0.25">
      <c r="A566" s="1"/>
      <c r="B566" s="1"/>
      <c r="C566" s="2"/>
      <c r="D566" s="2"/>
      <c r="E566" s="2"/>
      <c r="F566" s="2"/>
      <c r="G566" s="3"/>
      <c r="H566" s="2"/>
    </row>
    <row r="567" spans="1:8" ht="15.75" customHeight="1" x14ac:dyDescent="0.25">
      <c r="A567" s="1"/>
      <c r="B567" s="1"/>
      <c r="C567" s="2"/>
      <c r="D567" s="2"/>
      <c r="E567" s="2"/>
      <c r="F567" s="2"/>
      <c r="G567" s="3"/>
      <c r="H567" s="2"/>
    </row>
    <row r="568" spans="1:8" ht="15.75" customHeight="1" x14ac:dyDescent="0.25"/>
    <row r="569" spans="1:8" ht="15.75" customHeight="1" x14ac:dyDescent="0.25"/>
    <row r="570" spans="1:8" ht="15.75" customHeight="1" x14ac:dyDescent="0.25"/>
    <row r="571" spans="1:8" ht="15.75" customHeight="1" x14ac:dyDescent="0.25"/>
    <row r="572" spans="1:8" ht="15.75" customHeight="1" x14ac:dyDescent="0.25"/>
    <row r="573" spans="1:8" ht="15.75" customHeight="1" x14ac:dyDescent="0.25"/>
    <row r="574" spans="1:8" ht="15.75" customHeight="1" x14ac:dyDescent="0.25"/>
    <row r="575" spans="1:8" ht="15.75" customHeight="1" x14ac:dyDescent="0.25"/>
    <row r="576" spans="1:8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A370:I370"/>
  </mergeCells>
  <conditionalFormatting sqref="F4:F368">
    <cfRule type="cellIs" dxfId="0" priority="1" operator="equal">
      <formula>726</formula>
    </cfRule>
  </conditionalFormatting>
  <pageMargins left="0.7" right="0.7" top="0.75" bottom="0.75" header="0" footer="0"/>
  <pageSetup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CEAA1-7B71-45BF-B534-0BF535C99A1A}">
  <dimension ref="A1:G60"/>
  <sheetViews>
    <sheetView tabSelected="1" zoomScale="190" zoomScaleNormal="190" workbookViewId="0">
      <selection activeCell="C6" sqref="C6"/>
    </sheetView>
  </sheetViews>
  <sheetFormatPr defaultRowHeight="15" x14ac:dyDescent="0.25"/>
  <cols>
    <col min="1" max="1" width="5.140625" customWidth="1"/>
    <col min="2" max="2" width="37" customWidth="1"/>
    <col min="3" max="3" width="23.85546875" customWidth="1"/>
    <col min="4" max="4" width="5" customWidth="1"/>
    <col min="5" max="5" width="12.28515625" bestFit="1" customWidth="1"/>
    <col min="6" max="6" width="15.85546875" customWidth="1"/>
    <col min="7" max="7" width="15.7109375" customWidth="1"/>
  </cols>
  <sheetData>
    <row r="1" spans="1:7" ht="20.25" x14ac:dyDescent="0.3">
      <c r="A1" s="4" t="s">
        <v>5</v>
      </c>
    </row>
    <row r="2" spans="1:7" ht="15.75" x14ac:dyDescent="0.25">
      <c r="A2" s="41" t="s">
        <v>24</v>
      </c>
    </row>
    <row r="3" spans="1:7" ht="6.75" customHeight="1" thickBot="1" x14ac:dyDescent="0.3"/>
    <row r="4" spans="1:7" ht="19.5" thickBot="1" x14ac:dyDescent="0.35">
      <c r="B4" s="104" t="s">
        <v>21</v>
      </c>
      <c r="C4" s="104"/>
    </row>
    <row r="5" spans="1:7" ht="5.25" customHeight="1" thickBot="1" x14ac:dyDescent="0.3"/>
    <row r="6" spans="1:7" ht="21.75" thickBot="1" x14ac:dyDescent="0.4">
      <c r="B6" s="33" t="s">
        <v>16</v>
      </c>
      <c r="C6" s="36">
        <v>1000</v>
      </c>
    </row>
    <row r="7" spans="1:7" ht="15.75" x14ac:dyDescent="0.25">
      <c r="B7" s="25" t="s">
        <v>18</v>
      </c>
      <c r="C7" s="35">
        <v>0.8</v>
      </c>
    </row>
    <row r="8" spans="1:7" ht="15.75" x14ac:dyDescent="0.25">
      <c r="B8" s="25" t="s">
        <v>13</v>
      </c>
      <c r="C8" s="28">
        <v>46</v>
      </c>
    </row>
    <row r="9" spans="1:7" ht="15.75" x14ac:dyDescent="0.25">
      <c r="B9" s="25" t="s">
        <v>6</v>
      </c>
      <c r="C9" s="29">
        <f>SUM(C6*C7)/100</f>
        <v>8</v>
      </c>
      <c r="E9" s="42"/>
      <c r="F9" s="42"/>
      <c r="G9" s="42"/>
    </row>
    <row r="10" spans="1:7" ht="15.75" x14ac:dyDescent="0.25">
      <c r="B10" s="25" t="s">
        <v>8</v>
      </c>
      <c r="C10" s="105">
        <f>SUM(C8*5*C9)</f>
        <v>1840</v>
      </c>
      <c r="E10" s="42"/>
      <c r="F10" s="42"/>
      <c r="G10" s="42"/>
    </row>
    <row r="11" spans="1:7" ht="15.75" x14ac:dyDescent="0.25">
      <c r="B11" s="25" t="s">
        <v>9</v>
      </c>
      <c r="C11" s="105">
        <f>C6-(C6*20%)</f>
        <v>800</v>
      </c>
      <c r="G11" s="42"/>
    </row>
    <row r="12" spans="1:7" ht="15.75" x14ac:dyDescent="0.25">
      <c r="B12" s="25" t="s">
        <v>12</v>
      </c>
      <c r="C12" s="77">
        <f>(C10+C11)*5%</f>
        <v>132</v>
      </c>
    </row>
    <row r="13" spans="1:7" ht="18.75" x14ac:dyDescent="0.3">
      <c r="B13" s="26" t="s">
        <v>10</v>
      </c>
      <c r="C13" s="27">
        <f>C10+C11-C12</f>
        <v>2508</v>
      </c>
    </row>
    <row r="14" spans="1:7" ht="18.75" x14ac:dyDescent="0.3">
      <c r="B14" s="26" t="s">
        <v>11</v>
      </c>
      <c r="C14" s="106">
        <f>(C13-C6)/C6*100</f>
        <v>150.80000000000001</v>
      </c>
    </row>
    <row r="16" spans="1:7" ht="15.75" thickBot="1" x14ac:dyDescent="0.3"/>
    <row r="17" spans="2:7" ht="19.5" thickBot="1" x14ac:dyDescent="0.35">
      <c r="B17" s="103" t="s">
        <v>22</v>
      </c>
      <c r="C17" s="103"/>
    </row>
    <row r="18" spans="2:7" ht="6.75" customHeight="1" thickBot="1" x14ac:dyDescent="0.3"/>
    <row r="19" spans="2:7" ht="21.75" thickBot="1" x14ac:dyDescent="0.4">
      <c r="B19" s="33" t="s">
        <v>15</v>
      </c>
      <c r="C19" s="36">
        <v>2500</v>
      </c>
    </row>
    <row r="20" spans="2:7" ht="15.75" x14ac:dyDescent="0.25">
      <c r="B20" s="25" t="s">
        <v>18</v>
      </c>
      <c r="C20" s="34">
        <v>1</v>
      </c>
    </row>
    <row r="21" spans="2:7" ht="15.75" x14ac:dyDescent="0.25">
      <c r="B21" s="25" t="s">
        <v>13</v>
      </c>
      <c r="C21" s="25">
        <v>40</v>
      </c>
    </row>
    <row r="22" spans="2:7" ht="15.75" x14ac:dyDescent="0.25">
      <c r="B22" s="25" t="s">
        <v>6</v>
      </c>
      <c r="C22" s="29">
        <f>SUM(C19*C20)/100</f>
        <v>25</v>
      </c>
      <c r="E22" s="42"/>
      <c r="F22" s="42"/>
      <c r="G22" s="42"/>
    </row>
    <row r="23" spans="2:7" ht="15.75" x14ac:dyDescent="0.25">
      <c r="B23" s="25" t="s">
        <v>8</v>
      </c>
      <c r="C23" s="105">
        <f>SUM(C21*5*C22)</f>
        <v>5000</v>
      </c>
      <c r="E23" s="42"/>
      <c r="F23" s="42"/>
      <c r="G23" s="42"/>
    </row>
    <row r="24" spans="2:7" ht="15.75" x14ac:dyDescent="0.25">
      <c r="B24" s="25" t="s">
        <v>9</v>
      </c>
      <c r="C24" s="105">
        <f>C19-(C19*20%)</f>
        <v>2000</v>
      </c>
      <c r="G24" s="42"/>
    </row>
    <row r="25" spans="2:7" ht="15.75" x14ac:dyDescent="0.25">
      <c r="B25" s="25" t="s">
        <v>12</v>
      </c>
      <c r="C25" s="77">
        <f>(C23+C24)*5%</f>
        <v>350</v>
      </c>
    </row>
    <row r="26" spans="2:7" ht="18.75" x14ac:dyDescent="0.3">
      <c r="B26" s="26" t="s">
        <v>10</v>
      </c>
      <c r="C26" s="27">
        <f>C23+C24-C25</f>
        <v>6650</v>
      </c>
    </row>
    <row r="27" spans="2:7" ht="18.75" x14ac:dyDescent="0.3">
      <c r="B27" s="26" t="s">
        <v>11</v>
      </c>
      <c r="C27" s="106">
        <f>(C26-C19)/C19*100</f>
        <v>166</v>
      </c>
    </row>
    <row r="29" spans="2:7" ht="15.75" thickBot="1" x14ac:dyDescent="0.3"/>
    <row r="30" spans="2:7" ht="19.5" thickBot="1" x14ac:dyDescent="0.35">
      <c r="B30" s="102" t="s">
        <v>23</v>
      </c>
      <c r="C30" s="102"/>
    </row>
    <row r="31" spans="2:7" ht="6" customHeight="1" thickBot="1" x14ac:dyDescent="0.3"/>
    <row r="32" spans="2:7" ht="21.75" thickBot="1" x14ac:dyDescent="0.4">
      <c r="B32" s="33" t="s">
        <v>14</v>
      </c>
      <c r="C32" s="36">
        <v>10000</v>
      </c>
    </row>
    <row r="33" spans="2:7" ht="15.75" x14ac:dyDescent="0.25">
      <c r="B33" s="25" t="s">
        <v>18</v>
      </c>
      <c r="C33" s="34">
        <v>1.2</v>
      </c>
    </row>
    <row r="34" spans="2:7" ht="15.75" x14ac:dyDescent="0.25">
      <c r="B34" s="25" t="s">
        <v>13</v>
      </c>
      <c r="C34" s="25">
        <v>36</v>
      </c>
    </row>
    <row r="35" spans="2:7" ht="15.75" hidden="1" x14ac:dyDescent="0.25">
      <c r="B35" s="25" t="s">
        <v>7</v>
      </c>
      <c r="C35" s="28">
        <f>SUM(C34*7)</f>
        <v>252</v>
      </c>
    </row>
    <row r="36" spans="2:7" ht="15.75" x14ac:dyDescent="0.25">
      <c r="B36" s="25" t="s">
        <v>6</v>
      </c>
      <c r="C36" s="29">
        <f>SUM(C32*C33)/100</f>
        <v>120</v>
      </c>
      <c r="E36" s="42"/>
      <c r="F36" s="42"/>
      <c r="G36" s="42"/>
    </row>
    <row r="37" spans="2:7" ht="15.75" x14ac:dyDescent="0.25">
      <c r="B37" s="25" t="s">
        <v>8</v>
      </c>
      <c r="C37" s="105">
        <f>SUM(C34*5*C36)</f>
        <v>21600</v>
      </c>
      <c r="E37" s="42"/>
      <c r="F37" s="42"/>
      <c r="G37" s="42"/>
    </row>
    <row r="38" spans="2:7" ht="15.75" x14ac:dyDescent="0.25">
      <c r="B38" s="25" t="s">
        <v>9</v>
      </c>
      <c r="C38" s="105">
        <f>C32-(C32*20%)</f>
        <v>8000</v>
      </c>
      <c r="G38" s="42"/>
    </row>
    <row r="39" spans="2:7" ht="15.75" x14ac:dyDescent="0.25">
      <c r="B39" s="25" t="s">
        <v>12</v>
      </c>
      <c r="C39" s="77">
        <f>(C37+C38)*5%</f>
        <v>1480</v>
      </c>
    </row>
    <row r="40" spans="2:7" ht="18.75" x14ac:dyDescent="0.3">
      <c r="B40" s="26" t="s">
        <v>10</v>
      </c>
      <c r="C40" s="27">
        <f>C37+C38-C39</f>
        <v>28120</v>
      </c>
    </row>
    <row r="41" spans="2:7" ht="18.75" x14ac:dyDescent="0.3">
      <c r="B41" s="26" t="s">
        <v>11</v>
      </c>
      <c r="C41" s="106">
        <f>(C40-C32)/C32*100</f>
        <v>181.20000000000002</v>
      </c>
    </row>
    <row r="43" spans="2:7" ht="15.75" thickBot="1" x14ac:dyDescent="0.3">
      <c r="B43" s="31"/>
      <c r="C43" s="31"/>
    </row>
    <row r="44" spans="2:7" ht="18.75" x14ac:dyDescent="0.3">
      <c r="B44" s="30" t="s">
        <v>25</v>
      </c>
      <c r="C44" s="30"/>
    </row>
    <row r="45" spans="2:7" ht="5.25" customHeight="1" thickBot="1" x14ac:dyDescent="0.3"/>
    <row r="46" spans="2:7" ht="21.75" thickBot="1" x14ac:dyDescent="0.4">
      <c r="B46" s="33" t="s">
        <v>17</v>
      </c>
      <c r="C46" s="36">
        <v>5000</v>
      </c>
    </row>
    <row r="47" spans="2:7" ht="15.75" customHeight="1" x14ac:dyDescent="0.25">
      <c r="B47" s="25" t="s">
        <v>18</v>
      </c>
      <c r="C47" s="34">
        <v>1.8</v>
      </c>
    </row>
    <row r="48" spans="2:7" ht="15.75" x14ac:dyDescent="0.25">
      <c r="B48" s="25" t="s">
        <v>13</v>
      </c>
      <c r="C48" s="25">
        <v>32</v>
      </c>
      <c r="E48" s="71" t="s">
        <v>33</v>
      </c>
      <c r="F48" s="73" t="s">
        <v>35</v>
      </c>
    </row>
    <row r="49" spans="2:7" ht="15.75" x14ac:dyDescent="0.25">
      <c r="B49" s="25" t="s">
        <v>6</v>
      </c>
      <c r="C49" s="29">
        <f>SUM(C46*C47)/100</f>
        <v>90</v>
      </c>
      <c r="E49" s="69">
        <v>-5000</v>
      </c>
      <c r="F49" s="74">
        <v>32</v>
      </c>
    </row>
    <row r="50" spans="2:7" ht="15.75" x14ac:dyDescent="0.25">
      <c r="B50" s="25" t="s">
        <v>8</v>
      </c>
      <c r="C50" s="105">
        <f>SUM(C48*5*C49)</f>
        <v>14400</v>
      </c>
      <c r="E50" s="70">
        <v>17480</v>
      </c>
      <c r="F50" s="74"/>
      <c r="G50" s="42"/>
    </row>
    <row r="51" spans="2:7" ht="15.75" x14ac:dyDescent="0.25">
      <c r="B51" s="25" t="s">
        <v>9</v>
      </c>
      <c r="C51" s="105">
        <f>C46-(C46*20%)</f>
        <v>4000</v>
      </c>
      <c r="E51" s="69">
        <v>-10000</v>
      </c>
      <c r="F51" s="74">
        <v>32</v>
      </c>
      <c r="G51" s="42"/>
    </row>
    <row r="52" spans="2:7" ht="15.75" x14ac:dyDescent="0.25">
      <c r="B52" s="25" t="s">
        <v>12</v>
      </c>
      <c r="C52" s="77">
        <f>(C50+C51)*5%</f>
        <v>920</v>
      </c>
      <c r="E52" s="69">
        <v>34960</v>
      </c>
      <c r="F52" s="74"/>
      <c r="G52" s="42"/>
    </row>
    <row r="53" spans="2:7" ht="18.75" x14ac:dyDescent="0.3">
      <c r="B53" s="26" t="s">
        <v>10</v>
      </c>
      <c r="C53" s="27">
        <f>C50+C51-C52</f>
        <v>17480</v>
      </c>
    </row>
    <row r="54" spans="2:7" ht="18.75" x14ac:dyDescent="0.3">
      <c r="B54" s="26" t="s">
        <v>11</v>
      </c>
      <c r="C54" s="106">
        <f>(C53-C46)/C46*100</f>
        <v>249.6</v>
      </c>
      <c r="E54" s="68">
        <f>SUM(E49:E52)</f>
        <v>37440</v>
      </c>
      <c r="F54" s="72" t="str">
        <f>SUM(F49:F52)&amp;" weeks"</f>
        <v>64 weeks</v>
      </c>
    </row>
    <row r="56" spans="2:7" ht="30" customHeight="1" thickBot="1" x14ac:dyDescent="0.3"/>
    <row r="57" spans="2:7" ht="41.25" customHeight="1" x14ac:dyDescent="0.25">
      <c r="B57" s="79" t="s">
        <v>36</v>
      </c>
      <c r="C57" s="75"/>
    </row>
    <row r="58" spans="2:7" ht="41.25" customHeight="1" x14ac:dyDescent="0.25">
      <c r="B58" s="81" t="s">
        <v>39</v>
      </c>
      <c r="C58" s="82"/>
    </row>
    <row r="59" spans="2:7" ht="78" customHeight="1" thickBot="1" x14ac:dyDescent="0.3">
      <c r="B59" s="80" t="s">
        <v>37</v>
      </c>
      <c r="C59" s="76"/>
    </row>
    <row r="60" spans="2:7" x14ac:dyDescent="0.25">
      <c r="B60" s="78" t="s">
        <v>34</v>
      </c>
    </row>
  </sheetData>
  <mergeCells count="3">
    <mergeCell ref="B57:C57"/>
    <mergeCell ref="B59:C59"/>
    <mergeCell ref="B58:C5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PLAN-REPURCHASE</vt:lpstr>
      <vt:lpstr>PLAN-REINVEST</vt:lpstr>
      <vt:lpstr>PLANS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Auguste</dc:creator>
  <cp:lastModifiedBy>Serge Auguste</cp:lastModifiedBy>
  <dcterms:created xsi:type="dcterms:W3CDTF">2023-01-19T10:39:08Z</dcterms:created>
  <dcterms:modified xsi:type="dcterms:W3CDTF">2023-05-23T15:09:52Z</dcterms:modified>
</cp:coreProperties>
</file>